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c26f203d10946f/Documents/Documents/NDC/2021/Pomona/PPK/"/>
    </mc:Choice>
  </mc:AlternateContent>
  <xr:revisionPtr revIDLastSave="0" documentId="8_{AF23FC65-C7CA-4073-B379-E5B7882ABF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Assignments!$B$4:$P$61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" l="1"/>
  <c r="P7" i="2"/>
  <c r="O7" i="2"/>
  <c r="N7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F21" i="2"/>
  <c r="F20" i="2"/>
  <c r="F19" i="2"/>
  <c r="F18" i="2"/>
  <c r="F17" i="2"/>
  <c r="F16" i="2"/>
  <c r="F15" i="2"/>
  <c r="F14" i="2"/>
  <c r="F13" i="2"/>
  <c r="F12" i="2"/>
  <c r="F11" i="2"/>
  <c r="F10" i="2"/>
  <c r="H8" i="2"/>
  <c r="G8" i="2"/>
  <c r="N2" i="1" s="1"/>
  <c r="F8" i="2"/>
  <c r="K2" i="1" s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F22" i="2" s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N17" i="2" l="1"/>
  <c r="N20" i="2"/>
  <c r="N22" i="2"/>
  <c r="N16" i="2"/>
  <c r="N18" i="2"/>
  <c r="O21" i="2"/>
  <c r="N12" i="2"/>
  <c r="O13" i="2"/>
  <c r="O16" i="2"/>
  <c r="O17" i="2"/>
  <c r="P16" i="2"/>
  <c r="O18" i="2"/>
  <c r="P17" i="2"/>
  <c r="P18" i="2"/>
  <c r="N21" i="2"/>
  <c r="O20" i="2"/>
  <c r="O11" i="2"/>
  <c r="P14" i="2"/>
  <c r="P11" i="2"/>
  <c r="P12" i="2"/>
  <c r="N11" i="2"/>
  <c r="O22" i="2"/>
  <c r="P21" i="2"/>
  <c r="P20" i="2"/>
  <c r="P22" i="2"/>
  <c r="N13" i="2"/>
  <c r="O12" i="2"/>
  <c r="N14" i="2"/>
  <c r="O14" i="2"/>
  <c r="P1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8" i="2"/>
  <c r="D8" i="2"/>
  <c r="C8" i="2"/>
  <c r="P6" i="1"/>
  <c r="C63" i="1"/>
  <c r="D63" i="1"/>
  <c r="E63" i="1"/>
  <c r="F63" i="1"/>
  <c r="G63" i="1"/>
  <c r="H63" i="1"/>
  <c r="I63" i="1"/>
  <c r="J63" i="1"/>
  <c r="K63" i="1"/>
  <c r="M63" i="1"/>
  <c r="N63" i="1"/>
  <c r="O63" i="1"/>
  <c r="J8" i="2" l="1"/>
  <c r="I22" i="2"/>
  <c r="L63" i="1"/>
  <c r="I12" i="2"/>
  <c r="P63" i="1"/>
  <c r="I15" i="2"/>
  <c r="I13" i="2"/>
  <c r="I18" i="2"/>
  <c r="I16" i="2"/>
  <c r="I21" i="2"/>
  <c r="I19" i="2"/>
  <c r="I14" i="2"/>
  <c r="I17" i="2"/>
  <c r="I10" i="2"/>
  <c r="I11" i="2"/>
  <c r="I20" i="2"/>
  <c r="F9" i="2" l="1"/>
  <c r="G9" i="2"/>
  <c r="H9" i="2"/>
  <c r="P9" i="2" s="1"/>
  <c r="I8" i="2"/>
  <c r="Q14" i="2"/>
  <c r="Q13" i="2"/>
  <c r="Q11" i="2"/>
  <c r="Q18" i="2"/>
  <c r="Q16" i="2"/>
  <c r="Q12" i="2"/>
  <c r="Q21" i="2"/>
  <c r="Q17" i="2"/>
  <c r="Q20" i="2"/>
  <c r="Q22" i="2"/>
  <c r="O9" i="2" l="1"/>
  <c r="O2" i="1"/>
  <c r="N9" i="2"/>
  <c r="L2" i="1"/>
  <c r="M7" i="2"/>
  <c r="H2" i="1" l="1"/>
  <c r="Q2" i="1"/>
  <c r="M12" i="2"/>
  <c r="M14" i="2"/>
  <c r="M11" i="2"/>
  <c r="M18" i="2"/>
  <c r="M22" i="2"/>
  <c r="M16" i="2"/>
  <c r="M13" i="2"/>
  <c r="M17" i="2"/>
  <c r="M21" i="2"/>
  <c r="M20" i="2"/>
  <c r="E9" i="2" l="1"/>
  <c r="L7" i="2"/>
  <c r="K7" i="2"/>
  <c r="R2" i="1" l="1"/>
  <c r="M9" i="2"/>
  <c r="I2" i="1"/>
  <c r="R13" i="2"/>
  <c r="K13" i="2" l="1"/>
  <c r="L13" i="2"/>
  <c r="R18" i="2"/>
  <c r="R22" i="2"/>
  <c r="R21" i="2"/>
  <c r="R20" i="2"/>
  <c r="R14" i="2"/>
  <c r="R12" i="2"/>
  <c r="R11" i="2"/>
  <c r="R16" i="2" l="1"/>
  <c r="R17" i="2"/>
  <c r="L12" i="2"/>
  <c r="K16" i="2"/>
  <c r="L16" i="2"/>
  <c r="K11" i="2"/>
  <c r="K14" i="2"/>
  <c r="K12" i="2"/>
  <c r="K21" i="2"/>
  <c r="K20" i="2"/>
  <c r="L14" i="2"/>
  <c r="K17" i="2"/>
  <c r="L18" i="2"/>
  <c r="B2" i="1"/>
  <c r="K18" i="2"/>
  <c r="E2" i="1"/>
  <c r="L22" i="2"/>
  <c r="L17" i="2"/>
  <c r="L21" i="2"/>
  <c r="L20" i="2"/>
  <c r="K22" i="2"/>
  <c r="L11" i="2"/>
  <c r="C9" i="2" l="1"/>
  <c r="D9" i="2"/>
  <c r="J9" i="2" l="1"/>
  <c r="R9" i="2" s="1"/>
  <c r="F2" i="1"/>
  <c r="L9" i="2"/>
  <c r="K9" i="2"/>
  <c r="C2" i="1"/>
</calcChain>
</file>

<file path=xl/sharedStrings.xml><?xml version="1.0" encoding="utf-8"?>
<sst xmlns="http://schemas.openxmlformats.org/spreadsheetml/2006/main" count="77" uniqueCount="50">
  <si>
    <t>Unassigned</t>
  </si>
  <si>
    <t>Total</t>
  </si>
  <si>
    <t>yellow</t>
  </si>
  <si>
    <t>fill.</t>
  </si>
  <si>
    <t>Category</t>
  </si>
  <si>
    <t>Group</t>
  </si>
  <si>
    <t>Latino</t>
  </si>
  <si>
    <t>D2:</t>
  </si>
  <si>
    <t>D1:</t>
  </si>
  <si>
    <t>D3:</t>
  </si>
  <si>
    <t>D4:</t>
  </si>
  <si>
    <t>D6:</t>
  </si>
  <si>
    <t>D5: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</si>
  <si>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</si>
  <si>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</si>
  <si>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</si>
  <si>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</si>
  <si>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</si>
  <si>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</si>
  <si>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</si>
  <si>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</si>
  <si>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</si>
  <si>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</si>
  <si>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</si>
  <si>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</si>
  <si>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Cuando termine, envíe por e-mail su lista de designaciones a redistricting@pomonaca.gov</t>
  </si>
  <si>
    <t>Referencia: Población total &amp; deviación de la ideal por distrito</t>
  </si>
  <si>
    <t>Unid</t>
  </si>
  <si>
    <t>Pob</t>
  </si>
  <si>
    <t>Población</t>
  </si>
  <si>
    <t>Población Ciudadana en Edad Electoral (PCEE)</t>
  </si>
  <si>
    <t>PCEVotantes Registrados (2020)</t>
  </si>
  <si>
    <t>Votantes Activos (2020)</t>
  </si>
  <si>
    <t>Blanco</t>
  </si>
  <si>
    <t>Negro</t>
  </si>
  <si>
    <t>Asiático</t>
  </si>
  <si>
    <t>Otro</t>
  </si>
  <si>
    <t xml:space="preserve"> (1-6)</t>
  </si>
  <si>
    <t>Distrito</t>
  </si>
  <si>
    <t>Totales por distrito</t>
  </si>
  <si>
    <t>Población ideal:</t>
  </si>
  <si>
    <t>Mapa de Participación Pública de Pomona</t>
  </si>
  <si>
    <t>Entre su nombre aquí</t>
  </si>
  <si>
    <t>Este mapa tiene razón porque…</t>
  </si>
  <si>
    <t>Comentarios sobre esta opción</t>
  </si>
  <si>
    <t>cuenta</t>
  </si>
  <si>
    <t>porcentaje</t>
  </si>
  <si>
    <t>Desviación del ideal</t>
  </si>
  <si>
    <t>Población Total</t>
  </si>
  <si>
    <t>Votantes Registrados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</si>
</sst>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2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3" xfId="0" applyFont="1" applyBorder="1" applyAlignment="1">
      <alignment horizontal="center"/>
    </xf>
    <xf numFmtId="3" fontId="5" fillId="2" borderId="24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Border="1" applyAlignment="1">
      <alignment horizontal="center"/>
    </xf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0" borderId="28" xfId="1" quotePrefix="1" applyNumberFormat="1" applyFont="1" applyBorder="1" applyAlignment="1">
      <alignment horizontal="center"/>
    </xf>
    <xf numFmtId="3" fontId="5" fillId="0" borderId="25" xfId="1" quotePrefix="1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/>
    <xf numFmtId="3" fontId="5" fillId="0" borderId="29" xfId="0" applyNumberFormat="1" applyFont="1" applyBorder="1" applyAlignment="1">
      <alignment horizontal="center" vertical="center" wrapText="1"/>
    </xf>
    <xf numFmtId="3" fontId="5" fillId="0" borderId="26" xfId="1" quotePrefix="1" applyNumberFormat="1" applyFont="1" applyBorder="1" applyAlignment="1">
      <alignment horizontal="center" vertical="center" wrapText="1"/>
    </xf>
    <xf numFmtId="3" fontId="5" fillId="0" borderId="39" xfId="1" applyNumberFormat="1" applyFont="1" applyBorder="1" applyAlignment="1">
      <alignment horizontal="center" vertical="center" wrapText="1"/>
    </xf>
    <xf numFmtId="3" fontId="5" fillId="0" borderId="29" xfId="1" quotePrefix="1" applyNumberFormat="1" applyFont="1" applyBorder="1" applyAlignment="1">
      <alignment horizontal="center" vertical="center" wrapText="1"/>
    </xf>
    <xf numFmtId="3" fontId="5" fillId="0" borderId="27" xfId="1" quotePrefix="1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0" xfId="0" applyFont="1" applyBorder="1"/>
    <xf numFmtId="0" fontId="9" fillId="0" borderId="30" xfId="0" applyFont="1" applyBorder="1" applyProtection="1">
      <protection locked="0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6" sqref="B16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13</v>
      </c>
    </row>
    <row r="3" spans="1:8" x14ac:dyDescent="0.3">
      <c r="A3" s="1" t="s">
        <v>14</v>
      </c>
    </row>
    <row r="4" spans="1:8" x14ac:dyDescent="0.3">
      <c r="A4" s="2" t="s">
        <v>15</v>
      </c>
    </row>
    <row r="5" spans="1:8" x14ac:dyDescent="0.3">
      <c r="A5" s="2" t="s">
        <v>16</v>
      </c>
    </row>
    <row r="6" spans="1:8" x14ac:dyDescent="0.3">
      <c r="A6" s="2" t="s">
        <v>17</v>
      </c>
    </row>
    <row r="7" spans="1:8" x14ac:dyDescent="0.3">
      <c r="B7" s="2" t="s">
        <v>18</v>
      </c>
    </row>
    <row r="8" spans="1:8" x14ac:dyDescent="0.3">
      <c r="B8" s="2" t="s">
        <v>19</v>
      </c>
    </row>
    <row r="9" spans="1:8" x14ac:dyDescent="0.3">
      <c r="B9" s="2" t="s">
        <v>20</v>
      </c>
    </row>
    <row r="11" spans="1:8" x14ac:dyDescent="0.3">
      <c r="A11" s="1" t="s">
        <v>21</v>
      </c>
      <c r="B11" s="2" t="s">
        <v>22</v>
      </c>
    </row>
    <row r="12" spans="1:8" x14ac:dyDescent="0.3">
      <c r="B12" s="2" t="s">
        <v>23</v>
      </c>
      <c r="G12" s="3" t="s">
        <v>2</v>
      </c>
      <c r="H12" s="2" t="s">
        <v>3</v>
      </c>
    </row>
    <row r="14" spans="1:8" x14ac:dyDescent="0.3">
      <c r="A14" s="1" t="s">
        <v>24</v>
      </c>
    </row>
    <row r="15" spans="1:8" x14ac:dyDescent="0.3">
      <c r="B15" s="2" t="s">
        <v>25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3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5" bestFit="1" customWidth="1"/>
    <col min="2" max="2" width="6.5546875" style="35" bestFit="1" customWidth="1"/>
    <col min="3" max="4" width="6.33203125" style="35" customWidth="1"/>
    <col min="5" max="5" width="7.33203125" style="35" customWidth="1"/>
    <col min="6" max="6" width="6.33203125" style="35" bestFit="1" customWidth="1"/>
    <col min="7" max="7" width="6.33203125" style="41" customWidth="1"/>
    <col min="8" max="8" width="7.33203125" style="35" customWidth="1"/>
    <col min="9" max="10" width="6.33203125" style="35" customWidth="1"/>
    <col min="11" max="11" width="7.109375" style="35" customWidth="1"/>
    <col min="12" max="12" width="6.33203125" style="41" customWidth="1"/>
    <col min="13" max="13" width="6.33203125" style="35" customWidth="1"/>
    <col min="14" max="14" width="6.88671875" style="35" customWidth="1"/>
    <col min="15" max="20" width="6.33203125" style="35" customWidth="1"/>
    <col min="21" max="21" width="6.88671875" style="4"/>
    <col min="22" max="22" width="3.44140625" style="4" bestFit="1" customWidth="1"/>
    <col min="23" max="24" width="6.5546875" style="4" customWidth="1"/>
    <col min="25" max="25" width="3.5546875" style="4" customWidth="1"/>
    <col min="26" max="27" width="6.5546875" style="4" customWidth="1"/>
    <col min="28" max="28" width="3.5546875" style="4" customWidth="1"/>
    <col min="29" max="30" width="6.5546875" style="4" customWidth="1"/>
    <col min="31" max="31" width="3.5546875" style="4" customWidth="1"/>
    <col min="32" max="33" width="6.5546875" style="4" customWidth="1"/>
    <col min="34" max="16384" width="6.88671875" style="4"/>
  </cols>
  <sheetData>
    <row r="1" spans="1:20" ht="12.6" customHeight="1" thickBot="1" x14ac:dyDescent="0.3">
      <c r="A1" s="75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4"/>
      <c r="T1" s="4"/>
    </row>
    <row r="2" spans="1:20" ht="12.6" thickBot="1" x14ac:dyDescent="0.3">
      <c r="A2" s="38" t="s">
        <v>8</v>
      </c>
      <c r="B2" s="36">
        <f>Results!$C$8</f>
        <v>0</v>
      </c>
      <c r="C2" s="36">
        <f>Results!$C$9</f>
        <v>-25425.666666666668</v>
      </c>
      <c r="D2" s="38" t="s">
        <v>7</v>
      </c>
      <c r="E2" s="36">
        <f>Results!$D$8</f>
        <v>0</v>
      </c>
      <c r="F2" s="36">
        <f>Results!$D$9</f>
        <v>-25425.666666666668</v>
      </c>
      <c r="G2" s="38" t="s">
        <v>9</v>
      </c>
      <c r="H2" s="36">
        <f>Results!$E$8</f>
        <v>0</v>
      </c>
      <c r="I2" s="36">
        <f>Results!$E$9</f>
        <v>-25425.666666666668</v>
      </c>
      <c r="J2" s="38" t="s">
        <v>10</v>
      </c>
      <c r="K2" s="36">
        <f>Results!F8</f>
        <v>0</v>
      </c>
      <c r="L2" s="36">
        <f>Results!F9</f>
        <v>-25425.666666666668</v>
      </c>
      <c r="M2" s="38" t="s">
        <v>12</v>
      </c>
      <c r="N2" s="36">
        <f>Results!G8</f>
        <v>0</v>
      </c>
      <c r="O2" s="36">
        <f>Results!G9</f>
        <v>-25425.666666666668</v>
      </c>
      <c r="P2" s="38" t="s">
        <v>11</v>
      </c>
      <c r="Q2" s="36">
        <f>Results!$H$8</f>
        <v>0</v>
      </c>
      <c r="R2" s="37">
        <f>Results!$H$9</f>
        <v>-25425.666666666668</v>
      </c>
      <c r="S2" s="4"/>
      <c r="T2" s="4"/>
    </row>
    <row r="3" spans="1:20" ht="12.6" thickBot="1" x14ac:dyDescent="0.3">
      <c r="G3" s="35"/>
      <c r="L3" s="35"/>
    </row>
    <row r="4" spans="1:20" ht="13.5" customHeight="1" x14ac:dyDescent="0.25">
      <c r="A4" s="50" t="s">
        <v>38</v>
      </c>
      <c r="B4" s="60" t="s">
        <v>27</v>
      </c>
      <c r="C4" s="61" t="s">
        <v>29</v>
      </c>
      <c r="D4" s="72" t="s">
        <v>30</v>
      </c>
      <c r="E4" s="73"/>
      <c r="F4" s="73"/>
      <c r="G4" s="73"/>
      <c r="H4" s="73"/>
      <c r="I4" s="73" t="s">
        <v>31</v>
      </c>
      <c r="J4" s="73"/>
      <c r="K4" s="73"/>
      <c r="L4" s="73"/>
      <c r="M4" s="72" t="s">
        <v>32</v>
      </c>
      <c r="N4" s="73"/>
      <c r="O4" s="73"/>
      <c r="P4" s="74"/>
      <c r="Q4" s="4"/>
      <c r="R4" s="4"/>
      <c r="S4" s="4"/>
      <c r="T4" s="4"/>
    </row>
    <row r="5" spans="1:20" s="69" customFormat="1" ht="15.75" customHeight="1" x14ac:dyDescent="0.25">
      <c r="A5" s="62" t="s">
        <v>37</v>
      </c>
      <c r="B5" s="63" t="s">
        <v>28</v>
      </c>
      <c r="C5" s="64" t="s">
        <v>1</v>
      </c>
      <c r="D5" s="65" t="s">
        <v>1</v>
      </c>
      <c r="E5" s="63" t="s">
        <v>6</v>
      </c>
      <c r="F5" s="63" t="s">
        <v>33</v>
      </c>
      <c r="G5" s="63" t="s">
        <v>34</v>
      </c>
      <c r="H5" s="66" t="s">
        <v>35</v>
      </c>
      <c r="I5" s="63" t="s">
        <v>1</v>
      </c>
      <c r="J5" s="63" t="s">
        <v>6</v>
      </c>
      <c r="K5" s="67" t="s">
        <v>35</v>
      </c>
      <c r="L5" s="67" t="s">
        <v>36</v>
      </c>
      <c r="M5" s="62" t="s">
        <v>1</v>
      </c>
      <c r="N5" s="67" t="s">
        <v>6</v>
      </c>
      <c r="O5" s="67" t="s">
        <v>35</v>
      </c>
      <c r="P5" s="68" t="s">
        <v>36</v>
      </c>
    </row>
    <row r="6" spans="1:20" ht="15.75" customHeight="1" x14ac:dyDescent="0.25">
      <c r="A6" s="51"/>
      <c r="B6" s="39">
        <v>1</v>
      </c>
      <c r="C6" s="54">
        <v>2920</v>
      </c>
      <c r="D6" s="54">
        <v>2137.5248940000001</v>
      </c>
      <c r="E6" s="39">
        <v>1016.555612</v>
      </c>
      <c r="F6" s="39">
        <v>625.361808</v>
      </c>
      <c r="G6" s="39">
        <v>271.08746600000001</v>
      </c>
      <c r="H6" s="55">
        <v>157.01991000000001</v>
      </c>
      <c r="I6" s="39">
        <v>1438</v>
      </c>
      <c r="J6" s="39">
        <v>692</v>
      </c>
      <c r="K6" s="40">
        <v>57</v>
      </c>
      <c r="L6" s="40">
        <f>I6-J6-K6</f>
        <v>689</v>
      </c>
      <c r="M6" s="56">
        <v>990</v>
      </c>
      <c r="N6" s="40">
        <v>461</v>
      </c>
      <c r="O6" s="40">
        <v>40</v>
      </c>
      <c r="P6" s="52">
        <f>M6-N6-O6</f>
        <v>489</v>
      </c>
      <c r="Q6" s="4"/>
      <c r="R6" s="4"/>
      <c r="S6" s="4"/>
      <c r="T6" s="4"/>
    </row>
    <row r="7" spans="1:20" x14ac:dyDescent="0.25">
      <c r="A7" s="53"/>
      <c r="B7" s="39">
        <v>2</v>
      </c>
      <c r="C7" s="54">
        <v>2676</v>
      </c>
      <c r="D7" s="54">
        <v>1671.9784709999999</v>
      </c>
      <c r="E7" s="39">
        <v>660.41447200000005</v>
      </c>
      <c r="F7" s="39">
        <v>730.720234</v>
      </c>
      <c r="G7" s="39">
        <v>90.461404000000002</v>
      </c>
      <c r="H7" s="55">
        <v>156.76800600000001</v>
      </c>
      <c r="I7" s="39">
        <v>1353</v>
      </c>
      <c r="J7" s="39">
        <v>526</v>
      </c>
      <c r="K7" s="40">
        <v>53</v>
      </c>
      <c r="L7" s="40">
        <f t="shared" ref="L7:L61" si="0">I7-J7-K7</f>
        <v>774</v>
      </c>
      <c r="M7" s="56">
        <v>989</v>
      </c>
      <c r="N7" s="40">
        <v>387</v>
      </c>
      <c r="O7" s="40">
        <v>47</v>
      </c>
      <c r="P7" s="52">
        <f t="shared" ref="P7:P61" si="1">M7-N7-O7</f>
        <v>555</v>
      </c>
      <c r="Q7" s="4"/>
      <c r="R7" s="4"/>
      <c r="S7" s="4"/>
      <c r="T7" s="4"/>
    </row>
    <row r="8" spans="1:20" x14ac:dyDescent="0.25">
      <c r="A8" s="53"/>
      <c r="B8" s="39">
        <v>3</v>
      </c>
      <c r="C8" s="54">
        <v>1862</v>
      </c>
      <c r="D8" s="54">
        <v>1359.999446</v>
      </c>
      <c r="E8" s="39">
        <v>624.99989700000003</v>
      </c>
      <c r="F8" s="39">
        <v>369.99977899999999</v>
      </c>
      <c r="G8" s="39">
        <v>199.99990199999999</v>
      </c>
      <c r="H8" s="55">
        <v>164.99988999999999</v>
      </c>
      <c r="I8" s="39">
        <v>1158</v>
      </c>
      <c r="J8" s="39">
        <v>518</v>
      </c>
      <c r="K8" s="40">
        <v>59</v>
      </c>
      <c r="L8" s="40">
        <f t="shared" si="0"/>
        <v>581</v>
      </c>
      <c r="M8" s="56">
        <v>892</v>
      </c>
      <c r="N8" s="40">
        <v>403</v>
      </c>
      <c r="O8" s="40">
        <v>45</v>
      </c>
      <c r="P8" s="52">
        <f t="shared" si="1"/>
        <v>444</v>
      </c>
      <c r="Q8" s="4"/>
      <c r="R8" s="4"/>
      <c r="S8" s="4"/>
      <c r="T8" s="4"/>
    </row>
    <row r="9" spans="1:20" x14ac:dyDescent="0.25">
      <c r="A9" s="53"/>
      <c r="B9" s="39">
        <v>4</v>
      </c>
      <c r="C9" s="54">
        <v>5212</v>
      </c>
      <c r="D9" s="54">
        <v>2955.0000839999998</v>
      </c>
      <c r="E9" s="39">
        <v>1339.999902</v>
      </c>
      <c r="F9" s="39">
        <v>920.00008500000001</v>
      </c>
      <c r="G9" s="39">
        <v>240.00000299999999</v>
      </c>
      <c r="H9" s="55">
        <v>355</v>
      </c>
      <c r="I9" s="39">
        <v>2801</v>
      </c>
      <c r="J9" s="39">
        <v>1271</v>
      </c>
      <c r="K9" s="40">
        <v>190</v>
      </c>
      <c r="L9" s="40">
        <f t="shared" si="0"/>
        <v>1340</v>
      </c>
      <c r="M9" s="56">
        <v>2135</v>
      </c>
      <c r="N9" s="40">
        <v>936</v>
      </c>
      <c r="O9" s="40">
        <v>134</v>
      </c>
      <c r="P9" s="52">
        <f t="shared" si="1"/>
        <v>1065</v>
      </c>
      <c r="Q9" s="4"/>
      <c r="R9" s="4"/>
      <c r="S9" s="4"/>
      <c r="T9" s="4"/>
    </row>
    <row r="10" spans="1:20" x14ac:dyDescent="0.25">
      <c r="A10" s="51"/>
      <c r="B10" s="39">
        <v>5</v>
      </c>
      <c r="C10" s="54">
        <v>1949</v>
      </c>
      <c r="D10" s="54">
        <v>1329.9999680000001</v>
      </c>
      <c r="E10" s="39">
        <v>804.99988099999996</v>
      </c>
      <c r="F10" s="39">
        <v>170.00010800000001</v>
      </c>
      <c r="G10" s="39">
        <v>100</v>
      </c>
      <c r="H10" s="55">
        <v>214.99999299999999</v>
      </c>
      <c r="I10" s="39">
        <v>1059</v>
      </c>
      <c r="J10" s="39">
        <v>675</v>
      </c>
      <c r="K10" s="40">
        <v>50</v>
      </c>
      <c r="L10" s="40">
        <f t="shared" si="0"/>
        <v>334</v>
      </c>
      <c r="M10" s="56">
        <v>720</v>
      </c>
      <c r="N10" s="40">
        <v>464</v>
      </c>
      <c r="O10" s="40">
        <v>35</v>
      </c>
      <c r="P10" s="52">
        <f t="shared" si="1"/>
        <v>221</v>
      </c>
      <c r="Q10" s="4"/>
      <c r="R10" s="4"/>
      <c r="S10" s="4"/>
      <c r="T10" s="4"/>
    </row>
    <row r="11" spans="1:20" x14ac:dyDescent="0.25">
      <c r="A11" s="53"/>
      <c r="B11" s="39">
        <v>6</v>
      </c>
      <c r="C11" s="54">
        <v>2839</v>
      </c>
      <c r="D11" s="54">
        <v>1893.999677</v>
      </c>
      <c r="E11" s="39">
        <v>1519.999701</v>
      </c>
      <c r="F11" s="39">
        <v>39.000098000000001</v>
      </c>
      <c r="G11" s="39">
        <v>279.99989499999998</v>
      </c>
      <c r="H11" s="55">
        <v>30</v>
      </c>
      <c r="I11" s="39">
        <v>1564</v>
      </c>
      <c r="J11" s="39">
        <v>1070</v>
      </c>
      <c r="K11" s="40">
        <v>42</v>
      </c>
      <c r="L11" s="40">
        <f t="shared" si="0"/>
        <v>452</v>
      </c>
      <c r="M11" s="56">
        <v>1063</v>
      </c>
      <c r="N11" s="40">
        <v>732</v>
      </c>
      <c r="O11" s="40">
        <v>31</v>
      </c>
      <c r="P11" s="52">
        <f t="shared" si="1"/>
        <v>300</v>
      </c>
      <c r="Q11" s="4"/>
      <c r="R11" s="4"/>
      <c r="S11" s="4"/>
      <c r="T11" s="4"/>
    </row>
    <row r="12" spans="1:20" x14ac:dyDescent="0.25">
      <c r="A12" s="53"/>
      <c r="B12" s="39">
        <v>7</v>
      </c>
      <c r="C12" s="54">
        <v>3532</v>
      </c>
      <c r="D12" s="54">
        <v>2038.3757869999999</v>
      </c>
      <c r="E12" s="39">
        <v>1222.710583</v>
      </c>
      <c r="F12" s="39">
        <v>297.49944199999999</v>
      </c>
      <c r="G12" s="39">
        <v>365.91528299999999</v>
      </c>
      <c r="H12" s="55">
        <v>147.96475799999999</v>
      </c>
      <c r="I12" s="39">
        <v>1875</v>
      </c>
      <c r="J12" s="39">
        <v>1110</v>
      </c>
      <c r="K12" s="40">
        <v>95</v>
      </c>
      <c r="L12" s="40">
        <f t="shared" si="0"/>
        <v>670</v>
      </c>
      <c r="M12" s="56">
        <v>1310</v>
      </c>
      <c r="N12" s="40">
        <v>785</v>
      </c>
      <c r="O12" s="40">
        <v>71</v>
      </c>
      <c r="P12" s="52">
        <f t="shared" si="1"/>
        <v>454</v>
      </c>
      <c r="Q12" s="4"/>
      <c r="R12" s="4"/>
      <c r="S12" s="4"/>
      <c r="T12" s="4"/>
    </row>
    <row r="13" spans="1:20" x14ac:dyDescent="0.25">
      <c r="A13" s="53"/>
      <c r="B13" s="39">
        <v>8</v>
      </c>
      <c r="C13" s="54">
        <v>1619</v>
      </c>
      <c r="D13" s="54">
        <v>1201.6248869999999</v>
      </c>
      <c r="E13" s="39">
        <v>747.28969700000005</v>
      </c>
      <c r="F13" s="39">
        <v>202.50064900000001</v>
      </c>
      <c r="G13" s="39">
        <v>149.084825</v>
      </c>
      <c r="H13" s="55">
        <v>92.035448000000002</v>
      </c>
      <c r="I13" s="39">
        <v>799</v>
      </c>
      <c r="J13" s="39">
        <v>502</v>
      </c>
      <c r="K13" s="40">
        <v>28</v>
      </c>
      <c r="L13" s="40">
        <f t="shared" si="0"/>
        <v>269</v>
      </c>
      <c r="M13" s="56">
        <v>524</v>
      </c>
      <c r="N13" s="40">
        <v>339</v>
      </c>
      <c r="O13" s="40">
        <v>19</v>
      </c>
      <c r="P13" s="52">
        <f t="shared" si="1"/>
        <v>166</v>
      </c>
      <c r="Q13" s="4"/>
      <c r="R13" s="4"/>
      <c r="S13" s="4"/>
      <c r="T13" s="4"/>
    </row>
    <row r="14" spans="1:20" x14ac:dyDescent="0.25">
      <c r="A14" s="51"/>
      <c r="B14" s="39">
        <v>9</v>
      </c>
      <c r="C14" s="54">
        <v>863</v>
      </c>
      <c r="D14" s="54">
        <v>607.432726</v>
      </c>
      <c r="E14" s="39">
        <v>316.37402700000001</v>
      </c>
      <c r="F14" s="39">
        <v>120.891142</v>
      </c>
      <c r="G14" s="39">
        <v>74.986874</v>
      </c>
      <c r="H14" s="55">
        <v>92.358877000000007</v>
      </c>
      <c r="I14" s="39">
        <v>509</v>
      </c>
      <c r="J14" s="39">
        <v>321</v>
      </c>
      <c r="K14" s="40">
        <v>18</v>
      </c>
      <c r="L14" s="40">
        <f t="shared" si="0"/>
        <v>170</v>
      </c>
      <c r="M14" s="56">
        <v>380</v>
      </c>
      <c r="N14" s="40">
        <v>243</v>
      </c>
      <c r="O14" s="40">
        <v>14</v>
      </c>
      <c r="P14" s="52">
        <f t="shared" si="1"/>
        <v>123</v>
      </c>
      <c r="Q14" s="4"/>
      <c r="R14" s="4"/>
      <c r="S14" s="4"/>
      <c r="T14" s="4"/>
    </row>
    <row r="15" spans="1:20" x14ac:dyDescent="0.25">
      <c r="A15" s="53"/>
      <c r="B15" s="39">
        <v>10</v>
      </c>
      <c r="C15" s="54">
        <v>581</v>
      </c>
      <c r="D15" s="54">
        <v>363.47474099999999</v>
      </c>
      <c r="E15" s="39">
        <v>262.25142499999998</v>
      </c>
      <c r="F15" s="39">
        <v>83.141735999999995</v>
      </c>
      <c r="G15" s="39">
        <v>9.7328130000000002</v>
      </c>
      <c r="H15" s="55">
        <v>8.1160540000000001</v>
      </c>
      <c r="I15" s="39">
        <v>268</v>
      </c>
      <c r="J15" s="39">
        <v>130</v>
      </c>
      <c r="K15" s="40">
        <v>5</v>
      </c>
      <c r="L15" s="40">
        <f t="shared" si="0"/>
        <v>133</v>
      </c>
      <c r="M15" s="56">
        <v>192</v>
      </c>
      <c r="N15" s="40">
        <v>89</v>
      </c>
      <c r="O15" s="40">
        <v>3</v>
      </c>
      <c r="P15" s="52">
        <f t="shared" si="1"/>
        <v>100</v>
      </c>
      <c r="Q15" s="4"/>
      <c r="R15" s="4"/>
      <c r="S15" s="4"/>
      <c r="T15" s="4"/>
    </row>
    <row r="16" spans="1:20" x14ac:dyDescent="0.25">
      <c r="A16" s="53"/>
      <c r="B16" s="39">
        <v>11</v>
      </c>
      <c r="C16" s="54">
        <v>3211</v>
      </c>
      <c r="D16" s="54">
        <v>2186.4209599999999</v>
      </c>
      <c r="E16" s="39">
        <v>1079.9248210000001</v>
      </c>
      <c r="F16" s="39">
        <v>662.05786699999999</v>
      </c>
      <c r="G16" s="39">
        <v>247.72534099999999</v>
      </c>
      <c r="H16" s="55">
        <v>187.29264000000001</v>
      </c>
      <c r="I16" s="39">
        <v>1670</v>
      </c>
      <c r="J16" s="39">
        <v>868</v>
      </c>
      <c r="K16" s="40">
        <v>45</v>
      </c>
      <c r="L16" s="40">
        <f t="shared" si="0"/>
        <v>757</v>
      </c>
      <c r="M16" s="56">
        <v>1225</v>
      </c>
      <c r="N16" s="40">
        <v>632</v>
      </c>
      <c r="O16" s="40">
        <v>36</v>
      </c>
      <c r="P16" s="52">
        <f t="shared" si="1"/>
        <v>557</v>
      </c>
      <c r="Q16" s="4"/>
      <c r="R16" s="4"/>
      <c r="S16" s="4"/>
      <c r="T16" s="4"/>
    </row>
    <row r="17" spans="1:20" x14ac:dyDescent="0.25">
      <c r="A17" s="53"/>
      <c r="B17" s="39">
        <v>12</v>
      </c>
      <c r="C17" s="54">
        <v>130</v>
      </c>
      <c r="D17" s="54">
        <v>60.798439999999999</v>
      </c>
      <c r="E17" s="39">
        <v>20.397333</v>
      </c>
      <c r="F17" s="39">
        <v>33.587060000000001</v>
      </c>
      <c r="G17" s="39">
        <v>5.1908339999999997</v>
      </c>
      <c r="H17" s="55">
        <v>1.623211</v>
      </c>
      <c r="I17" s="39">
        <v>36</v>
      </c>
      <c r="J17" s="39">
        <v>13</v>
      </c>
      <c r="K17" s="40">
        <v>0</v>
      </c>
      <c r="L17" s="40">
        <f t="shared" si="0"/>
        <v>23</v>
      </c>
      <c r="M17" s="56">
        <v>28</v>
      </c>
      <c r="N17" s="40">
        <v>8</v>
      </c>
      <c r="O17" s="40">
        <v>0</v>
      </c>
      <c r="P17" s="52">
        <f t="shared" si="1"/>
        <v>20</v>
      </c>
      <c r="Q17" s="4"/>
      <c r="R17" s="4"/>
      <c r="S17" s="4"/>
      <c r="T17" s="4"/>
    </row>
    <row r="18" spans="1:20" x14ac:dyDescent="0.25">
      <c r="A18" s="51"/>
      <c r="B18" s="39">
        <v>13</v>
      </c>
      <c r="C18" s="54">
        <v>2514</v>
      </c>
      <c r="D18" s="54">
        <v>1519.1629780000001</v>
      </c>
      <c r="E18" s="39">
        <v>833.181646</v>
      </c>
      <c r="F18" s="39">
        <v>336.05908199999999</v>
      </c>
      <c r="G18" s="39">
        <v>187.36393100000001</v>
      </c>
      <c r="H18" s="55">
        <v>160.567713</v>
      </c>
      <c r="I18" s="39">
        <v>1800</v>
      </c>
      <c r="J18" s="39">
        <v>689</v>
      </c>
      <c r="K18" s="40">
        <v>123</v>
      </c>
      <c r="L18" s="40">
        <f t="shared" si="0"/>
        <v>988</v>
      </c>
      <c r="M18" s="56">
        <v>1404</v>
      </c>
      <c r="N18" s="40">
        <v>531</v>
      </c>
      <c r="O18" s="40">
        <v>94</v>
      </c>
      <c r="P18" s="52">
        <f t="shared" si="1"/>
        <v>779</v>
      </c>
      <c r="Q18" s="4"/>
      <c r="R18" s="4"/>
      <c r="S18" s="4"/>
      <c r="T18" s="4"/>
    </row>
    <row r="19" spans="1:20" x14ac:dyDescent="0.25">
      <c r="A19" s="53"/>
      <c r="B19" s="39">
        <v>14</v>
      </c>
      <c r="C19" s="54">
        <v>9511</v>
      </c>
      <c r="D19" s="54">
        <v>5418.8140350000003</v>
      </c>
      <c r="E19" s="39">
        <v>4145.9794279999996</v>
      </c>
      <c r="F19" s="39">
        <v>460.99072799999999</v>
      </c>
      <c r="G19" s="39">
        <v>374.16677600000003</v>
      </c>
      <c r="H19" s="55">
        <v>400.89141599999999</v>
      </c>
      <c r="I19" s="39">
        <v>5074</v>
      </c>
      <c r="J19" s="39">
        <v>3889</v>
      </c>
      <c r="K19" s="40">
        <v>178</v>
      </c>
      <c r="L19" s="40">
        <f t="shared" si="0"/>
        <v>1007</v>
      </c>
      <c r="M19" s="56">
        <v>3333</v>
      </c>
      <c r="N19" s="40">
        <v>2553</v>
      </c>
      <c r="O19" s="40">
        <v>113</v>
      </c>
      <c r="P19" s="52">
        <f t="shared" si="1"/>
        <v>667</v>
      </c>
      <c r="Q19" s="4"/>
      <c r="R19" s="4"/>
      <c r="S19" s="4"/>
      <c r="T19" s="4"/>
    </row>
    <row r="20" spans="1:20" x14ac:dyDescent="0.25">
      <c r="A20" s="53"/>
      <c r="B20" s="39">
        <v>15</v>
      </c>
      <c r="C20" s="54">
        <v>8508</v>
      </c>
      <c r="D20" s="54">
        <v>3725.6233849999999</v>
      </c>
      <c r="E20" s="39">
        <v>2876.5680980000002</v>
      </c>
      <c r="F20" s="39">
        <v>400.956232</v>
      </c>
      <c r="G20" s="39">
        <v>166.27778000000001</v>
      </c>
      <c r="H20" s="55">
        <v>275.90804100000003</v>
      </c>
      <c r="I20" s="39">
        <v>3141</v>
      </c>
      <c r="J20" s="39">
        <v>2308</v>
      </c>
      <c r="K20" s="40">
        <v>154</v>
      </c>
      <c r="L20" s="40">
        <f t="shared" si="0"/>
        <v>679</v>
      </c>
      <c r="M20" s="56">
        <v>1850</v>
      </c>
      <c r="N20" s="40">
        <v>1352</v>
      </c>
      <c r="O20" s="40">
        <v>100</v>
      </c>
      <c r="P20" s="52">
        <f t="shared" si="1"/>
        <v>398</v>
      </c>
      <c r="Q20" s="4"/>
      <c r="R20" s="4"/>
      <c r="S20" s="4"/>
      <c r="T20" s="4"/>
    </row>
    <row r="21" spans="1:20" x14ac:dyDescent="0.25">
      <c r="A21" s="53"/>
      <c r="B21" s="39">
        <v>16</v>
      </c>
      <c r="C21" s="54">
        <v>4006</v>
      </c>
      <c r="D21" s="54">
        <v>2343.87554</v>
      </c>
      <c r="E21" s="39">
        <v>1589.343754</v>
      </c>
      <c r="F21" s="39">
        <v>511.46688399999999</v>
      </c>
      <c r="G21" s="39">
        <v>81.826694000000003</v>
      </c>
      <c r="H21" s="55">
        <v>121.06221600000001</v>
      </c>
      <c r="I21" s="39">
        <v>1730</v>
      </c>
      <c r="J21" s="39">
        <v>1181</v>
      </c>
      <c r="K21" s="40">
        <v>30</v>
      </c>
      <c r="L21" s="40">
        <f t="shared" si="0"/>
        <v>519</v>
      </c>
      <c r="M21" s="56">
        <v>1038</v>
      </c>
      <c r="N21" s="40">
        <v>697</v>
      </c>
      <c r="O21" s="40">
        <v>21</v>
      </c>
      <c r="P21" s="52">
        <f t="shared" si="1"/>
        <v>320</v>
      </c>
      <c r="Q21" s="4"/>
      <c r="R21" s="4"/>
      <c r="S21" s="4"/>
      <c r="T21" s="4"/>
    </row>
    <row r="22" spans="1:20" x14ac:dyDescent="0.25">
      <c r="A22" s="51"/>
      <c r="B22" s="39">
        <v>17</v>
      </c>
      <c r="C22" s="54">
        <v>5512</v>
      </c>
      <c r="D22" s="54">
        <v>3271.4677369999999</v>
      </c>
      <c r="E22" s="39">
        <v>1572.4279550000001</v>
      </c>
      <c r="F22" s="39">
        <v>1119.606137</v>
      </c>
      <c r="G22" s="39">
        <v>244.57431700000001</v>
      </c>
      <c r="H22" s="55">
        <v>333.23432000000003</v>
      </c>
      <c r="I22" s="39">
        <v>2980</v>
      </c>
      <c r="J22" s="39">
        <v>1512</v>
      </c>
      <c r="K22" s="40">
        <v>179</v>
      </c>
      <c r="L22" s="40">
        <f t="shared" si="0"/>
        <v>1289</v>
      </c>
      <c r="M22" s="56">
        <v>2083</v>
      </c>
      <c r="N22" s="40">
        <v>1057</v>
      </c>
      <c r="O22" s="40">
        <v>102</v>
      </c>
      <c r="P22" s="52">
        <f t="shared" si="1"/>
        <v>924</v>
      </c>
      <c r="Q22" s="4"/>
      <c r="R22" s="4"/>
      <c r="S22" s="4"/>
      <c r="T22" s="4"/>
    </row>
    <row r="23" spans="1:20" x14ac:dyDescent="0.25">
      <c r="A23" s="53"/>
      <c r="B23" s="39">
        <v>18</v>
      </c>
      <c r="C23" s="54">
        <v>4794</v>
      </c>
      <c r="D23" s="54">
        <v>2758.5525339999999</v>
      </c>
      <c r="E23" s="39">
        <v>1632.2235840000001</v>
      </c>
      <c r="F23" s="39">
        <v>468.76147500000002</v>
      </c>
      <c r="G23" s="39">
        <v>322.36878100000001</v>
      </c>
      <c r="H23" s="55">
        <v>329.39868200000001</v>
      </c>
      <c r="I23" s="39">
        <v>2824</v>
      </c>
      <c r="J23" s="39">
        <v>1987</v>
      </c>
      <c r="K23" s="40">
        <v>87</v>
      </c>
      <c r="L23" s="40">
        <f t="shared" si="0"/>
        <v>750</v>
      </c>
      <c r="M23" s="56">
        <v>1995</v>
      </c>
      <c r="N23" s="40">
        <v>1376</v>
      </c>
      <c r="O23" s="40">
        <v>66</v>
      </c>
      <c r="P23" s="52">
        <f t="shared" si="1"/>
        <v>553</v>
      </c>
      <c r="Q23" s="4"/>
      <c r="R23" s="4"/>
      <c r="S23" s="4"/>
      <c r="T23" s="4"/>
    </row>
    <row r="24" spans="1:20" x14ac:dyDescent="0.25">
      <c r="A24" s="53"/>
      <c r="B24" s="39">
        <v>19</v>
      </c>
      <c r="C24" s="54">
        <v>4400</v>
      </c>
      <c r="D24" s="54">
        <v>1647.0223100000001</v>
      </c>
      <c r="E24" s="39">
        <v>1273.903675</v>
      </c>
      <c r="F24" s="39">
        <v>184.18580399999999</v>
      </c>
      <c r="G24" s="39">
        <v>146.696676</v>
      </c>
      <c r="H24" s="55">
        <v>32.236165999999997</v>
      </c>
      <c r="I24" s="39">
        <v>1575</v>
      </c>
      <c r="J24" s="39">
        <v>1138</v>
      </c>
      <c r="K24" s="40">
        <v>36</v>
      </c>
      <c r="L24" s="40">
        <f t="shared" si="0"/>
        <v>401</v>
      </c>
      <c r="M24" s="56">
        <v>938</v>
      </c>
      <c r="N24" s="40">
        <v>667</v>
      </c>
      <c r="O24" s="40">
        <v>22</v>
      </c>
      <c r="P24" s="52">
        <f t="shared" si="1"/>
        <v>249</v>
      </c>
      <c r="Q24" s="4"/>
      <c r="R24" s="4"/>
      <c r="S24" s="4"/>
      <c r="T24" s="4"/>
    </row>
    <row r="25" spans="1:20" x14ac:dyDescent="0.25">
      <c r="A25" s="53"/>
      <c r="B25" s="39">
        <v>20</v>
      </c>
      <c r="C25" s="54">
        <v>6629</v>
      </c>
      <c r="D25" s="54">
        <v>3950.1706949999998</v>
      </c>
      <c r="E25" s="39">
        <v>2243.2883459999998</v>
      </c>
      <c r="F25" s="39">
        <v>807.30951600000003</v>
      </c>
      <c r="G25" s="39">
        <v>531.07718399999999</v>
      </c>
      <c r="H25" s="55">
        <v>347.49566900000002</v>
      </c>
      <c r="I25" s="39">
        <v>3410</v>
      </c>
      <c r="J25" s="39">
        <v>2297</v>
      </c>
      <c r="K25" s="40">
        <v>173</v>
      </c>
      <c r="L25" s="40">
        <f t="shared" si="0"/>
        <v>940</v>
      </c>
      <c r="M25" s="56">
        <v>2366</v>
      </c>
      <c r="N25" s="40">
        <v>1601</v>
      </c>
      <c r="O25" s="40">
        <v>119</v>
      </c>
      <c r="P25" s="52">
        <f t="shared" si="1"/>
        <v>646</v>
      </c>
      <c r="Q25" s="4"/>
      <c r="R25" s="4"/>
      <c r="S25" s="4"/>
      <c r="T25" s="4"/>
    </row>
    <row r="26" spans="1:20" x14ac:dyDescent="0.25">
      <c r="A26" s="51"/>
      <c r="B26" s="39">
        <v>21</v>
      </c>
      <c r="C26" s="54">
        <v>6494</v>
      </c>
      <c r="D26" s="54">
        <v>2948.3071009999999</v>
      </c>
      <c r="E26" s="39">
        <v>2187.5640659999999</v>
      </c>
      <c r="F26" s="39">
        <v>285.50102299999998</v>
      </c>
      <c r="G26" s="39">
        <v>327.05805400000003</v>
      </c>
      <c r="H26" s="55">
        <v>142.98397900000001</v>
      </c>
      <c r="I26" s="39">
        <v>2604</v>
      </c>
      <c r="J26" s="39">
        <v>1909</v>
      </c>
      <c r="K26" s="40">
        <v>95</v>
      </c>
      <c r="L26" s="40">
        <f t="shared" si="0"/>
        <v>600</v>
      </c>
      <c r="M26" s="56">
        <v>1689</v>
      </c>
      <c r="N26" s="40">
        <v>1239</v>
      </c>
      <c r="O26" s="40">
        <v>64</v>
      </c>
      <c r="P26" s="52">
        <f t="shared" si="1"/>
        <v>386</v>
      </c>
      <c r="Q26" s="4"/>
      <c r="R26" s="4"/>
      <c r="S26" s="4"/>
      <c r="T26" s="4"/>
    </row>
    <row r="27" spans="1:20" x14ac:dyDescent="0.25">
      <c r="A27" s="53"/>
      <c r="B27" s="39">
        <v>22</v>
      </c>
      <c r="C27" s="54">
        <v>501</v>
      </c>
      <c r="D27" s="54">
        <v>152.584608</v>
      </c>
      <c r="E27" s="39">
        <v>103.793165</v>
      </c>
      <c r="F27" s="39">
        <v>17.664943000000001</v>
      </c>
      <c r="G27" s="39">
        <v>0</v>
      </c>
      <c r="H27" s="55">
        <v>1.126501</v>
      </c>
      <c r="I27" s="39">
        <v>126</v>
      </c>
      <c r="J27" s="39">
        <v>87</v>
      </c>
      <c r="K27" s="40">
        <v>0</v>
      </c>
      <c r="L27" s="40">
        <f t="shared" si="0"/>
        <v>39</v>
      </c>
      <c r="M27" s="56">
        <v>66</v>
      </c>
      <c r="N27" s="40">
        <v>47</v>
      </c>
      <c r="O27" s="40">
        <v>0</v>
      </c>
      <c r="P27" s="52">
        <f t="shared" si="1"/>
        <v>19</v>
      </c>
      <c r="Q27" s="4"/>
      <c r="R27" s="4"/>
      <c r="S27" s="4"/>
      <c r="T27" s="4"/>
    </row>
    <row r="28" spans="1:20" x14ac:dyDescent="0.25">
      <c r="A28" s="53"/>
      <c r="B28" s="39">
        <v>23</v>
      </c>
      <c r="C28" s="54">
        <v>140</v>
      </c>
      <c r="D28" s="54">
        <v>55.753922000000003</v>
      </c>
      <c r="E28" s="39">
        <v>46.860039999999998</v>
      </c>
      <c r="F28" s="39">
        <v>5.4463150000000002</v>
      </c>
      <c r="G28" s="39">
        <v>2.7185609999999998</v>
      </c>
      <c r="H28" s="55">
        <v>0.72900600000000004</v>
      </c>
      <c r="I28" s="39">
        <v>55</v>
      </c>
      <c r="J28" s="39">
        <v>43</v>
      </c>
      <c r="K28" s="40">
        <v>0</v>
      </c>
      <c r="L28" s="40">
        <f t="shared" si="0"/>
        <v>12</v>
      </c>
      <c r="M28" s="56">
        <v>28</v>
      </c>
      <c r="N28" s="40">
        <v>20</v>
      </c>
      <c r="O28" s="40">
        <v>0</v>
      </c>
      <c r="P28" s="52">
        <f t="shared" si="1"/>
        <v>8</v>
      </c>
      <c r="Q28" s="4"/>
      <c r="R28" s="4"/>
      <c r="S28" s="4"/>
      <c r="T28" s="4"/>
    </row>
    <row r="29" spans="1:20" x14ac:dyDescent="0.25">
      <c r="A29" s="53"/>
      <c r="B29" s="39">
        <v>24</v>
      </c>
      <c r="C29" s="54">
        <v>4421</v>
      </c>
      <c r="D29" s="54">
        <v>1884.8990670000001</v>
      </c>
      <c r="E29" s="39">
        <v>1555.1725759999999</v>
      </c>
      <c r="F29" s="39">
        <v>76.460300000000004</v>
      </c>
      <c r="G29" s="39">
        <v>17.051200999999999</v>
      </c>
      <c r="H29" s="55">
        <v>206.21498800000001</v>
      </c>
      <c r="I29" s="39">
        <v>1487</v>
      </c>
      <c r="J29" s="39">
        <v>1154</v>
      </c>
      <c r="K29" s="40">
        <v>89</v>
      </c>
      <c r="L29" s="40">
        <f t="shared" si="0"/>
        <v>244</v>
      </c>
      <c r="M29" s="56">
        <v>808</v>
      </c>
      <c r="N29" s="40">
        <v>639</v>
      </c>
      <c r="O29" s="40">
        <v>48</v>
      </c>
      <c r="P29" s="52">
        <f t="shared" si="1"/>
        <v>121</v>
      </c>
      <c r="Q29" s="4"/>
      <c r="R29" s="4"/>
      <c r="S29" s="4"/>
      <c r="T29" s="4"/>
    </row>
    <row r="30" spans="1:20" x14ac:dyDescent="0.25">
      <c r="A30" s="51"/>
      <c r="B30" s="39">
        <v>25</v>
      </c>
      <c r="C30" s="54">
        <v>4226</v>
      </c>
      <c r="D30" s="54">
        <v>2045.033314</v>
      </c>
      <c r="E30" s="39">
        <v>1459.174714</v>
      </c>
      <c r="F30" s="39">
        <v>87.250842000000006</v>
      </c>
      <c r="G30" s="39">
        <v>195.26143999999999</v>
      </c>
      <c r="H30" s="55">
        <v>295.84630299999998</v>
      </c>
      <c r="I30" s="39">
        <v>1572</v>
      </c>
      <c r="J30" s="39">
        <v>1054</v>
      </c>
      <c r="K30" s="40">
        <v>151</v>
      </c>
      <c r="L30" s="40">
        <f t="shared" si="0"/>
        <v>367</v>
      </c>
      <c r="M30" s="56">
        <v>966</v>
      </c>
      <c r="N30" s="40">
        <v>646</v>
      </c>
      <c r="O30" s="40">
        <v>95</v>
      </c>
      <c r="P30" s="52">
        <f t="shared" si="1"/>
        <v>225</v>
      </c>
      <c r="Q30" s="4"/>
      <c r="R30" s="4"/>
      <c r="S30" s="4"/>
      <c r="T30" s="4"/>
    </row>
    <row r="31" spans="1:20" x14ac:dyDescent="0.25">
      <c r="A31" s="51"/>
      <c r="B31" s="39">
        <v>26</v>
      </c>
      <c r="C31" s="54">
        <v>2637</v>
      </c>
      <c r="D31" s="54">
        <v>1428.6108919999999</v>
      </c>
      <c r="E31" s="39">
        <v>1077.8031020000001</v>
      </c>
      <c r="F31" s="39">
        <v>143.262103</v>
      </c>
      <c r="G31" s="39">
        <v>44.962398999999998</v>
      </c>
      <c r="H31" s="55">
        <v>125.083297</v>
      </c>
      <c r="I31" s="39">
        <v>1348</v>
      </c>
      <c r="J31" s="39">
        <v>1068</v>
      </c>
      <c r="K31" s="40">
        <v>64</v>
      </c>
      <c r="L31" s="40">
        <f t="shared" si="0"/>
        <v>216</v>
      </c>
      <c r="M31" s="56">
        <v>887</v>
      </c>
      <c r="N31" s="40">
        <v>699</v>
      </c>
      <c r="O31" s="40">
        <v>45</v>
      </c>
      <c r="P31" s="52">
        <f t="shared" si="1"/>
        <v>143</v>
      </c>
      <c r="Q31" s="4"/>
      <c r="R31" s="4"/>
      <c r="S31" s="4"/>
      <c r="T31" s="4"/>
    </row>
    <row r="32" spans="1:20" x14ac:dyDescent="0.25">
      <c r="A32" s="51"/>
      <c r="B32" s="39">
        <v>27</v>
      </c>
      <c r="C32" s="54">
        <v>3625</v>
      </c>
      <c r="D32" s="54">
        <v>1988.201182</v>
      </c>
      <c r="E32" s="39">
        <v>1740.854333</v>
      </c>
      <c r="F32" s="39">
        <v>142.34684100000001</v>
      </c>
      <c r="G32" s="39">
        <v>19.999998999999999</v>
      </c>
      <c r="H32" s="55">
        <v>85.000003000000007</v>
      </c>
      <c r="I32" s="39">
        <v>1894</v>
      </c>
      <c r="J32" s="39">
        <v>1589</v>
      </c>
      <c r="K32" s="40">
        <v>32</v>
      </c>
      <c r="L32" s="40">
        <f t="shared" si="0"/>
        <v>273</v>
      </c>
      <c r="M32" s="56">
        <v>1209</v>
      </c>
      <c r="N32" s="40">
        <v>1011</v>
      </c>
      <c r="O32" s="40">
        <v>19</v>
      </c>
      <c r="P32" s="52">
        <f t="shared" si="1"/>
        <v>179</v>
      </c>
      <c r="Q32" s="4"/>
      <c r="R32" s="4"/>
      <c r="S32" s="4"/>
      <c r="T32" s="4"/>
    </row>
    <row r="33" spans="1:20" x14ac:dyDescent="0.25">
      <c r="A33" s="51"/>
      <c r="B33" s="39">
        <v>28</v>
      </c>
      <c r="C33" s="54">
        <v>4670</v>
      </c>
      <c r="D33" s="54">
        <v>2141.7264829999999</v>
      </c>
      <c r="E33" s="39">
        <v>1615.709738</v>
      </c>
      <c r="F33" s="39">
        <v>246.482483</v>
      </c>
      <c r="G33" s="39">
        <v>97.225127999999998</v>
      </c>
      <c r="H33" s="55">
        <v>126.68415899999999</v>
      </c>
      <c r="I33" s="39">
        <v>1687</v>
      </c>
      <c r="J33" s="39">
        <v>1173</v>
      </c>
      <c r="K33" s="40">
        <v>61</v>
      </c>
      <c r="L33" s="40">
        <f t="shared" si="0"/>
        <v>453</v>
      </c>
      <c r="M33" s="56">
        <v>972</v>
      </c>
      <c r="N33" s="40">
        <v>658</v>
      </c>
      <c r="O33" s="40">
        <v>38</v>
      </c>
      <c r="P33" s="52">
        <f t="shared" si="1"/>
        <v>276</v>
      </c>
      <c r="Q33" s="4"/>
      <c r="R33" s="4"/>
      <c r="S33" s="4"/>
      <c r="T33" s="4"/>
    </row>
    <row r="34" spans="1:20" x14ac:dyDescent="0.25">
      <c r="A34" s="51"/>
      <c r="B34" s="39">
        <v>29</v>
      </c>
      <c r="C34" s="54">
        <v>3400</v>
      </c>
      <c r="D34" s="54">
        <v>1529.8118509999999</v>
      </c>
      <c r="E34" s="39">
        <v>1145.7910830000001</v>
      </c>
      <c r="F34" s="39">
        <v>108.657704</v>
      </c>
      <c r="G34" s="39">
        <v>78.789834999999997</v>
      </c>
      <c r="H34" s="55">
        <v>196.573217</v>
      </c>
      <c r="I34" s="39">
        <v>1397</v>
      </c>
      <c r="J34" s="39">
        <v>1051</v>
      </c>
      <c r="K34" s="40">
        <v>114</v>
      </c>
      <c r="L34" s="40">
        <f t="shared" si="0"/>
        <v>232</v>
      </c>
      <c r="M34" s="56">
        <v>809</v>
      </c>
      <c r="N34" s="40">
        <v>607</v>
      </c>
      <c r="O34" s="40">
        <v>80</v>
      </c>
      <c r="P34" s="52">
        <f t="shared" si="1"/>
        <v>122</v>
      </c>
      <c r="Q34" s="4"/>
      <c r="R34" s="4"/>
      <c r="S34" s="4"/>
      <c r="T34" s="4"/>
    </row>
    <row r="35" spans="1:20" x14ac:dyDescent="0.25">
      <c r="A35" s="51"/>
      <c r="B35" s="39">
        <v>30</v>
      </c>
      <c r="C35" s="54">
        <v>1126</v>
      </c>
      <c r="D35" s="54">
        <v>601.77901199999997</v>
      </c>
      <c r="E35" s="39">
        <v>239.08518000000001</v>
      </c>
      <c r="F35" s="39">
        <v>75.836918999999995</v>
      </c>
      <c r="G35" s="39">
        <v>89.174304000000006</v>
      </c>
      <c r="H35" s="55">
        <v>193.68261999999999</v>
      </c>
      <c r="I35" s="39">
        <v>568</v>
      </c>
      <c r="J35" s="39">
        <v>310</v>
      </c>
      <c r="K35" s="40">
        <v>70</v>
      </c>
      <c r="L35" s="40">
        <f t="shared" si="0"/>
        <v>188</v>
      </c>
      <c r="M35" s="56">
        <v>398</v>
      </c>
      <c r="N35" s="40">
        <v>214</v>
      </c>
      <c r="O35" s="40">
        <v>48</v>
      </c>
      <c r="P35" s="52">
        <f t="shared" si="1"/>
        <v>136</v>
      </c>
      <c r="Q35" s="4"/>
      <c r="R35" s="4"/>
      <c r="S35" s="4"/>
      <c r="T35" s="4"/>
    </row>
    <row r="36" spans="1:20" x14ac:dyDescent="0.25">
      <c r="A36" s="51"/>
      <c r="B36" s="39">
        <v>31</v>
      </c>
      <c r="C36" s="54">
        <v>3982</v>
      </c>
      <c r="D36" s="54">
        <v>1907.1381289999999</v>
      </c>
      <c r="E36" s="39">
        <v>1197.2514169999999</v>
      </c>
      <c r="F36" s="39">
        <v>250.170447</v>
      </c>
      <c r="G36" s="39">
        <v>161.45262199999999</v>
      </c>
      <c r="H36" s="55">
        <v>282.26365299999998</v>
      </c>
      <c r="I36" s="39">
        <v>1452</v>
      </c>
      <c r="J36" s="39">
        <v>1157</v>
      </c>
      <c r="K36" s="40">
        <v>80</v>
      </c>
      <c r="L36" s="40">
        <f t="shared" si="0"/>
        <v>215</v>
      </c>
      <c r="M36" s="56">
        <v>867</v>
      </c>
      <c r="N36" s="40">
        <v>695</v>
      </c>
      <c r="O36" s="40">
        <v>56</v>
      </c>
      <c r="P36" s="52">
        <f t="shared" si="1"/>
        <v>116</v>
      </c>
      <c r="Q36" s="4"/>
      <c r="R36" s="4"/>
      <c r="S36" s="4"/>
      <c r="T36" s="4"/>
    </row>
    <row r="37" spans="1:20" x14ac:dyDescent="0.25">
      <c r="A37" s="51"/>
      <c r="B37" s="39">
        <v>32</v>
      </c>
      <c r="C37" s="54">
        <v>13</v>
      </c>
      <c r="D37" s="54">
        <v>6.7988460000000002</v>
      </c>
      <c r="E37" s="39">
        <v>4.1457870000000003</v>
      </c>
      <c r="F37" s="39">
        <v>2.6530589999999998</v>
      </c>
      <c r="G37" s="39">
        <v>0</v>
      </c>
      <c r="H37" s="55">
        <v>0</v>
      </c>
      <c r="I37" s="39">
        <v>0</v>
      </c>
      <c r="J37" s="39">
        <v>0</v>
      </c>
      <c r="K37" s="40">
        <v>0</v>
      </c>
      <c r="L37" s="40">
        <f t="shared" si="0"/>
        <v>0</v>
      </c>
      <c r="M37" s="56">
        <v>0</v>
      </c>
      <c r="N37" s="40">
        <v>0</v>
      </c>
      <c r="O37" s="40">
        <v>0</v>
      </c>
      <c r="P37" s="52">
        <f t="shared" si="1"/>
        <v>0</v>
      </c>
      <c r="Q37" s="4"/>
      <c r="R37" s="4"/>
      <c r="S37" s="4"/>
      <c r="T37" s="4"/>
    </row>
    <row r="38" spans="1:20" x14ac:dyDescent="0.25">
      <c r="A38" s="51"/>
      <c r="B38" s="39">
        <v>33</v>
      </c>
      <c r="C38" s="54">
        <v>1362</v>
      </c>
      <c r="D38" s="54">
        <v>1085.1883439999999</v>
      </c>
      <c r="E38" s="39">
        <v>1035.7259770000001</v>
      </c>
      <c r="F38" s="39">
        <v>30.582526000000001</v>
      </c>
      <c r="G38" s="39">
        <v>4.4117649999999999</v>
      </c>
      <c r="H38" s="55">
        <v>14.468085</v>
      </c>
      <c r="I38" s="39">
        <v>695</v>
      </c>
      <c r="J38" s="39">
        <v>637</v>
      </c>
      <c r="K38" s="40">
        <v>6</v>
      </c>
      <c r="L38" s="40">
        <f t="shared" si="0"/>
        <v>52</v>
      </c>
      <c r="M38" s="56">
        <v>419</v>
      </c>
      <c r="N38" s="40">
        <v>397</v>
      </c>
      <c r="O38" s="40">
        <v>6</v>
      </c>
      <c r="P38" s="52">
        <f t="shared" si="1"/>
        <v>16</v>
      </c>
      <c r="Q38" s="4"/>
      <c r="R38" s="4"/>
      <c r="S38" s="4"/>
      <c r="T38" s="4"/>
    </row>
    <row r="39" spans="1:20" x14ac:dyDescent="0.25">
      <c r="A39" s="51"/>
      <c r="B39" s="39">
        <v>34</v>
      </c>
      <c r="C39" s="54">
        <v>3385</v>
      </c>
      <c r="D39" s="54">
        <v>1856.394704</v>
      </c>
      <c r="E39" s="39">
        <v>1503.4902709999999</v>
      </c>
      <c r="F39" s="39">
        <v>72.689705000000004</v>
      </c>
      <c r="G39" s="39">
        <v>177.71469200000001</v>
      </c>
      <c r="H39" s="55">
        <v>102.50005299999999</v>
      </c>
      <c r="I39" s="39">
        <v>1779</v>
      </c>
      <c r="J39" s="39">
        <v>1403</v>
      </c>
      <c r="K39" s="40">
        <v>51</v>
      </c>
      <c r="L39" s="40">
        <f t="shared" si="0"/>
        <v>325</v>
      </c>
      <c r="M39" s="56">
        <v>1097</v>
      </c>
      <c r="N39" s="40">
        <v>869</v>
      </c>
      <c r="O39" s="40">
        <v>24</v>
      </c>
      <c r="P39" s="52">
        <f t="shared" si="1"/>
        <v>204</v>
      </c>
      <c r="Q39" s="4"/>
      <c r="R39" s="4"/>
      <c r="S39" s="4"/>
      <c r="T39" s="4"/>
    </row>
    <row r="40" spans="1:20" x14ac:dyDescent="0.25">
      <c r="A40" s="51"/>
      <c r="B40" s="39">
        <v>35</v>
      </c>
      <c r="C40" s="54">
        <v>2510</v>
      </c>
      <c r="D40" s="54">
        <v>1592.225197</v>
      </c>
      <c r="E40" s="39">
        <v>1075.5850660000001</v>
      </c>
      <c r="F40" s="39">
        <v>125.467637</v>
      </c>
      <c r="G40" s="39">
        <v>55.534424999999999</v>
      </c>
      <c r="H40" s="55">
        <v>335.63808599999999</v>
      </c>
      <c r="I40" s="39">
        <v>1120</v>
      </c>
      <c r="J40" s="39">
        <v>696</v>
      </c>
      <c r="K40" s="40">
        <v>175</v>
      </c>
      <c r="L40" s="40">
        <f t="shared" si="0"/>
        <v>249</v>
      </c>
      <c r="M40" s="56">
        <v>702</v>
      </c>
      <c r="N40" s="40">
        <v>427</v>
      </c>
      <c r="O40" s="40">
        <v>116</v>
      </c>
      <c r="P40" s="52">
        <f t="shared" si="1"/>
        <v>159</v>
      </c>
      <c r="Q40" s="4"/>
      <c r="R40" s="4"/>
      <c r="S40" s="4"/>
      <c r="T40" s="4"/>
    </row>
    <row r="41" spans="1:20" x14ac:dyDescent="0.25">
      <c r="A41" s="51"/>
      <c r="B41" s="39">
        <v>36</v>
      </c>
      <c r="C41" s="54">
        <v>3340</v>
      </c>
      <c r="D41" s="54">
        <v>1186.314351</v>
      </c>
      <c r="E41" s="39">
        <v>1006.003186</v>
      </c>
      <c r="F41" s="39">
        <v>62.042313999999998</v>
      </c>
      <c r="G41" s="39">
        <v>38.250346</v>
      </c>
      <c r="H41" s="55">
        <v>49.143507999999997</v>
      </c>
      <c r="I41" s="39">
        <v>1456</v>
      </c>
      <c r="J41" s="39">
        <v>1124</v>
      </c>
      <c r="K41" s="40">
        <v>67</v>
      </c>
      <c r="L41" s="40">
        <f t="shared" si="0"/>
        <v>265</v>
      </c>
      <c r="M41" s="56">
        <v>830</v>
      </c>
      <c r="N41" s="40">
        <v>639</v>
      </c>
      <c r="O41" s="40">
        <v>42</v>
      </c>
      <c r="P41" s="52">
        <f t="shared" si="1"/>
        <v>149</v>
      </c>
      <c r="Q41" s="4"/>
      <c r="R41" s="4"/>
      <c r="S41" s="4"/>
      <c r="T41" s="4"/>
    </row>
    <row r="42" spans="1:20" x14ac:dyDescent="0.25">
      <c r="A42" s="51"/>
      <c r="B42" s="39">
        <v>37</v>
      </c>
      <c r="C42" s="54">
        <v>2536</v>
      </c>
      <c r="D42" s="54">
        <v>1265.766091</v>
      </c>
      <c r="E42" s="39">
        <v>826.16066899999998</v>
      </c>
      <c r="F42" s="39">
        <v>120.49599000000001</v>
      </c>
      <c r="G42" s="39">
        <v>57.982016000000002</v>
      </c>
      <c r="H42" s="55">
        <v>261.12741199999999</v>
      </c>
      <c r="I42" s="39">
        <v>1184</v>
      </c>
      <c r="J42" s="39">
        <v>840</v>
      </c>
      <c r="K42" s="40">
        <v>94</v>
      </c>
      <c r="L42" s="40">
        <f t="shared" si="0"/>
        <v>250</v>
      </c>
      <c r="M42" s="56">
        <v>745</v>
      </c>
      <c r="N42" s="40">
        <v>519</v>
      </c>
      <c r="O42" s="40">
        <v>67</v>
      </c>
      <c r="P42" s="52">
        <f t="shared" si="1"/>
        <v>159</v>
      </c>
      <c r="Q42" s="4"/>
      <c r="R42" s="4"/>
      <c r="S42" s="4"/>
      <c r="T42" s="4"/>
    </row>
    <row r="43" spans="1:20" x14ac:dyDescent="0.25">
      <c r="A43" s="51"/>
      <c r="B43" s="39">
        <v>38</v>
      </c>
      <c r="C43" s="54">
        <v>4189</v>
      </c>
      <c r="D43" s="54">
        <v>1884.5338999999999</v>
      </c>
      <c r="E43" s="39">
        <v>1564.892568</v>
      </c>
      <c r="F43" s="39">
        <v>119.16756100000001</v>
      </c>
      <c r="G43" s="39">
        <v>53.001677000000001</v>
      </c>
      <c r="H43" s="55">
        <v>147.47210899999999</v>
      </c>
      <c r="I43" s="39">
        <v>1505</v>
      </c>
      <c r="J43" s="39">
        <v>1232</v>
      </c>
      <c r="K43" s="40">
        <v>43</v>
      </c>
      <c r="L43" s="40">
        <f t="shared" si="0"/>
        <v>230</v>
      </c>
      <c r="M43" s="56">
        <v>855</v>
      </c>
      <c r="N43" s="40">
        <v>723</v>
      </c>
      <c r="O43" s="40">
        <v>23</v>
      </c>
      <c r="P43" s="52">
        <f t="shared" si="1"/>
        <v>109</v>
      </c>
      <c r="Q43" s="4"/>
      <c r="R43" s="4"/>
      <c r="S43" s="4"/>
      <c r="T43" s="4"/>
    </row>
    <row r="44" spans="1:20" x14ac:dyDescent="0.25">
      <c r="A44" s="51"/>
      <c r="B44" s="39">
        <v>39</v>
      </c>
      <c r="C44" s="54">
        <v>5158</v>
      </c>
      <c r="D44" s="54">
        <v>2218.8212210000002</v>
      </c>
      <c r="E44" s="39">
        <v>1647.170093</v>
      </c>
      <c r="F44" s="39">
        <v>237.37274099999999</v>
      </c>
      <c r="G44" s="39">
        <v>113.403505</v>
      </c>
      <c r="H44" s="55">
        <v>190.87487300000001</v>
      </c>
      <c r="I44" s="39">
        <v>2019</v>
      </c>
      <c r="J44" s="39">
        <v>1553</v>
      </c>
      <c r="K44" s="40">
        <v>84</v>
      </c>
      <c r="L44" s="40">
        <f t="shared" si="0"/>
        <v>382</v>
      </c>
      <c r="M44" s="56">
        <v>1200</v>
      </c>
      <c r="N44" s="40">
        <v>947</v>
      </c>
      <c r="O44" s="40">
        <v>51</v>
      </c>
      <c r="P44" s="52">
        <f t="shared" si="1"/>
        <v>202</v>
      </c>
      <c r="Q44" s="4"/>
      <c r="R44" s="4"/>
      <c r="S44" s="4"/>
      <c r="T44" s="4"/>
    </row>
    <row r="45" spans="1:20" x14ac:dyDescent="0.25">
      <c r="A45" s="51"/>
      <c r="B45" s="39">
        <v>40</v>
      </c>
      <c r="C45" s="54">
        <v>1858</v>
      </c>
      <c r="D45" s="54">
        <v>1255.962884</v>
      </c>
      <c r="E45" s="39">
        <v>274.58396499999998</v>
      </c>
      <c r="F45" s="39">
        <v>306.56182699999999</v>
      </c>
      <c r="G45" s="39">
        <v>89.579280999999995</v>
      </c>
      <c r="H45" s="55">
        <v>575.26860499999998</v>
      </c>
      <c r="I45" s="39">
        <v>1062</v>
      </c>
      <c r="J45" s="39">
        <v>353</v>
      </c>
      <c r="K45" s="40">
        <v>204</v>
      </c>
      <c r="L45" s="40">
        <f t="shared" si="0"/>
        <v>505</v>
      </c>
      <c r="M45" s="56">
        <v>784</v>
      </c>
      <c r="N45" s="40">
        <v>252</v>
      </c>
      <c r="O45" s="40">
        <v>142</v>
      </c>
      <c r="P45" s="52">
        <f t="shared" si="1"/>
        <v>390</v>
      </c>
      <c r="Q45" s="4"/>
      <c r="R45" s="4"/>
      <c r="S45" s="4"/>
      <c r="T45" s="4"/>
    </row>
    <row r="46" spans="1:20" x14ac:dyDescent="0.25">
      <c r="A46" s="51"/>
      <c r="B46" s="39">
        <v>41</v>
      </c>
      <c r="C46" s="54">
        <v>1983</v>
      </c>
      <c r="D46" s="54">
        <v>1429.1945149999999</v>
      </c>
      <c r="E46" s="39">
        <v>449.064685</v>
      </c>
      <c r="F46" s="39">
        <v>413.20747899999998</v>
      </c>
      <c r="G46" s="39">
        <v>151.64683199999999</v>
      </c>
      <c r="H46" s="55">
        <v>395.244731</v>
      </c>
      <c r="I46" s="39">
        <v>1491</v>
      </c>
      <c r="J46" s="39">
        <v>559</v>
      </c>
      <c r="K46" s="40">
        <v>221</v>
      </c>
      <c r="L46" s="40">
        <f t="shared" si="0"/>
        <v>711</v>
      </c>
      <c r="M46" s="56">
        <v>1159</v>
      </c>
      <c r="N46" s="40">
        <v>455</v>
      </c>
      <c r="O46" s="40">
        <v>161</v>
      </c>
      <c r="P46" s="52">
        <f t="shared" si="1"/>
        <v>543</v>
      </c>
      <c r="Q46" s="4"/>
      <c r="R46" s="4"/>
      <c r="S46" s="4"/>
      <c r="T46" s="4"/>
    </row>
    <row r="47" spans="1:20" x14ac:dyDescent="0.25">
      <c r="A47" s="51"/>
      <c r="B47" s="39">
        <v>42</v>
      </c>
      <c r="C47" s="54">
        <v>991</v>
      </c>
      <c r="D47" s="54">
        <v>918.17291599999999</v>
      </c>
      <c r="E47" s="39">
        <v>323.61516499999999</v>
      </c>
      <c r="F47" s="39">
        <v>113.750006</v>
      </c>
      <c r="G47" s="39">
        <v>179.80769000000001</v>
      </c>
      <c r="H47" s="55">
        <v>301.00008800000001</v>
      </c>
      <c r="I47" s="39">
        <v>734</v>
      </c>
      <c r="J47" s="39">
        <v>313</v>
      </c>
      <c r="K47" s="40">
        <v>91</v>
      </c>
      <c r="L47" s="40">
        <f t="shared" si="0"/>
        <v>330</v>
      </c>
      <c r="M47" s="56">
        <v>572</v>
      </c>
      <c r="N47" s="40">
        <v>255</v>
      </c>
      <c r="O47" s="40">
        <v>61</v>
      </c>
      <c r="P47" s="52">
        <f t="shared" si="1"/>
        <v>256</v>
      </c>
      <c r="Q47" s="4"/>
      <c r="R47" s="4"/>
      <c r="S47" s="4"/>
      <c r="T47" s="4"/>
    </row>
    <row r="48" spans="1:20" x14ac:dyDescent="0.25">
      <c r="A48" s="51"/>
      <c r="B48" s="39">
        <v>43</v>
      </c>
      <c r="C48" s="54">
        <v>2178</v>
      </c>
      <c r="D48" s="54">
        <v>1390.000174</v>
      </c>
      <c r="E48" s="39">
        <v>375.00000299999999</v>
      </c>
      <c r="F48" s="39">
        <v>500.00010200000003</v>
      </c>
      <c r="G48" s="39">
        <v>60</v>
      </c>
      <c r="H48" s="55">
        <v>455.00007799999997</v>
      </c>
      <c r="I48" s="39">
        <v>1451</v>
      </c>
      <c r="J48" s="39">
        <v>481</v>
      </c>
      <c r="K48" s="40">
        <v>252</v>
      </c>
      <c r="L48" s="40">
        <f t="shared" si="0"/>
        <v>718</v>
      </c>
      <c r="M48" s="56">
        <v>1160</v>
      </c>
      <c r="N48" s="40">
        <v>384</v>
      </c>
      <c r="O48" s="40">
        <v>185</v>
      </c>
      <c r="P48" s="52">
        <f t="shared" si="1"/>
        <v>591</v>
      </c>
      <c r="Q48" s="4"/>
      <c r="R48" s="4"/>
      <c r="S48" s="4"/>
      <c r="T48" s="4"/>
    </row>
    <row r="49" spans="1:20" x14ac:dyDescent="0.25">
      <c r="A49" s="51"/>
      <c r="B49" s="39">
        <v>44</v>
      </c>
      <c r="C49" s="54">
        <v>1952</v>
      </c>
      <c r="D49" s="54">
        <v>1670.610737</v>
      </c>
      <c r="E49" s="39">
        <v>475.89667500000002</v>
      </c>
      <c r="F49" s="39">
        <v>317.393822</v>
      </c>
      <c r="G49" s="39">
        <v>114.318529</v>
      </c>
      <c r="H49" s="55">
        <v>763.00170000000003</v>
      </c>
      <c r="I49" s="39">
        <v>1473</v>
      </c>
      <c r="J49" s="39">
        <v>484</v>
      </c>
      <c r="K49" s="40">
        <v>290</v>
      </c>
      <c r="L49" s="40">
        <f t="shared" si="0"/>
        <v>699</v>
      </c>
      <c r="M49" s="56">
        <v>1159</v>
      </c>
      <c r="N49" s="40">
        <v>379</v>
      </c>
      <c r="O49" s="40">
        <v>226</v>
      </c>
      <c r="P49" s="52">
        <f t="shared" si="1"/>
        <v>554</v>
      </c>
      <c r="Q49" s="4"/>
      <c r="R49" s="4"/>
      <c r="S49" s="4"/>
      <c r="T49" s="4"/>
    </row>
    <row r="50" spans="1:20" x14ac:dyDescent="0.25">
      <c r="A50" s="51"/>
      <c r="B50" s="39">
        <v>45</v>
      </c>
      <c r="C50" s="54">
        <v>2610</v>
      </c>
      <c r="D50" s="54">
        <v>1754.9999580000001</v>
      </c>
      <c r="E50" s="39">
        <v>524.999866</v>
      </c>
      <c r="F50" s="39">
        <v>374.999999</v>
      </c>
      <c r="G50" s="39">
        <v>295</v>
      </c>
      <c r="H50" s="55">
        <v>499.99999700000001</v>
      </c>
      <c r="I50" s="39">
        <v>1854</v>
      </c>
      <c r="J50" s="39">
        <v>701</v>
      </c>
      <c r="K50" s="40">
        <v>275</v>
      </c>
      <c r="L50" s="40">
        <f t="shared" si="0"/>
        <v>878</v>
      </c>
      <c r="M50" s="56">
        <v>1489</v>
      </c>
      <c r="N50" s="40">
        <v>569</v>
      </c>
      <c r="O50" s="40">
        <v>220</v>
      </c>
      <c r="P50" s="52">
        <f t="shared" si="1"/>
        <v>700</v>
      </c>
      <c r="Q50" s="4"/>
      <c r="R50" s="4"/>
      <c r="S50" s="4"/>
      <c r="T50" s="4"/>
    </row>
    <row r="51" spans="1:20" x14ac:dyDescent="0.25">
      <c r="A51" s="51"/>
      <c r="B51" s="39">
        <v>46</v>
      </c>
      <c r="C51" s="54">
        <v>2492</v>
      </c>
      <c r="D51" s="54">
        <v>1964.234283</v>
      </c>
      <c r="E51" s="39">
        <v>1344.4568409999999</v>
      </c>
      <c r="F51" s="39">
        <v>356.44395400000002</v>
      </c>
      <c r="G51" s="39">
        <v>45.000000999999997</v>
      </c>
      <c r="H51" s="55">
        <v>218.33348799999999</v>
      </c>
      <c r="I51" s="39">
        <v>1502</v>
      </c>
      <c r="J51" s="39">
        <v>1139</v>
      </c>
      <c r="K51" s="40">
        <v>64</v>
      </c>
      <c r="L51" s="40">
        <f t="shared" si="0"/>
        <v>299</v>
      </c>
      <c r="M51" s="56">
        <v>1075</v>
      </c>
      <c r="N51" s="40">
        <v>817</v>
      </c>
      <c r="O51" s="40">
        <v>40</v>
      </c>
      <c r="P51" s="52">
        <f t="shared" si="1"/>
        <v>218</v>
      </c>
      <c r="Q51" s="4"/>
      <c r="R51" s="4"/>
      <c r="S51" s="4"/>
      <c r="T51" s="4"/>
    </row>
    <row r="52" spans="1:20" x14ac:dyDescent="0.25">
      <c r="A52" s="51"/>
      <c r="B52" s="39">
        <v>47</v>
      </c>
      <c r="C52" s="54">
        <v>1546</v>
      </c>
      <c r="D52" s="54">
        <v>1396.496813</v>
      </c>
      <c r="E52" s="39">
        <v>495.00105300000001</v>
      </c>
      <c r="F52" s="39">
        <v>454.80764399999998</v>
      </c>
      <c r="G52" s="39">
        <v>122.929115</v>
      </c>
      <c r="H52" s="55">
        <v>314.99892999999997</v>
      </c>
      <c r="I52" s="39">
        <v>637</v>
      </c>
      <c r="J52" s="39">
        <v>246</v>
      </c>
      <c r="K52" s="40">
        <v>68</v>
      </c>
      <c r="L52" s="40">
        <f t="shared" si="0"/>
        <v>323</v>
      </c>
      <c r="M52" s="56">
        <v>455</v>
      </c>
      <c r="N52" s="40">
        <v>169</v>
      </c>
      <c r="O52" s="40">
        <v>51</v>
      </c>
      <c r="P52" s="52">
        <f t="shared" si="1"/>
        <v>235</v>
      </c>
      <c r="Q52" s="4"/>
      <c r="R52" s="4"/>
      <c r="S52" s="4"/>
      <c r="T52" s="4"/>
    </row>
    <row r="53" spans="1:20" x14ac:dyDescent="0.25">
      <c r="A53" s="51"/>
      <c r="B53" s="39">
        <v>48</v>
      </c>
      <c r="C53" s="54">
        <v>175</v>
      </c>
      <c r="D53" s="54">
        <v>182.73120499999999</v>
      </c>
      <c r="E53" s="39">
        <v>103.20485600000001</v>
      </c>
      <c r="F53" s="39">
        <v>70.679564999999997</v>
      </c>
      <c r="G53" s="39">
        <v>0.89729300000000001</v>
      </c>
      <c r="H53" s="55">
        <v>7.9494999999999996</v>
      </c>
      <c r="I53" s="39">
        <v>26</v>
      </c>
      <c r="J53" s="39">
        <v>13</v>
      </c>
      <c r="K53" s="40">
        <v>0</v>
      </c>
      <c r="L53" s="40">
        <f t="shared" si="0"/>
        <v>13</v>
      </c>
      <c r="M53" s="56">
        <v>5</v>
      </c>
      <c r="N53" s="40">
        <v>3</v>
      </c>
      <c r="O53" s="40">
        <v>0</v>
      </c>
      <c r="P53" s="52">
        <f t="shared" si="1"/>
        <v>2</v>
      </c>
      <c r="Q53" s="4"/>
      <c r="R53" s="4"/>
      <c r="S53" s="4"/>
      <c r="T53" s="4"/>
    </row>
    <row r="54" spans="1:20" x14ac:dyDescent="0.25">
      <c r="A54" s="51"/>
      <c r="B54" s="39">
        <v>49</v>
      </c>
      <c r="C54" s="54">
        <v>1396</v>
      </c>
      <c r="D54" s="54">
        <v>476.88652200000001</v>
      </c>
      <c r="E54" s="39">
        <v>455.28960999999998</v>
      </c>
      <c r="F54" s="39">
        <v>4.6095370000000004</v>
      </c>
      <c r="G54" s="39">
        <v>0</v>
      </c>
      <c r="H54" s="55">
        <v>16.987375</v>
      </c>
      <c r="I54" s="39">
        <v>714</v>
      </c>
      <c r="J54" s="39">
        <v>597</v>
      </c>
      <c r="K54" s="40">
        <v>18</v>
      </c>
      <c r="L54" s="40">
        <f t="shared" si="0"/>
        <v>99</v>
      </c>
      <c r="M54" s="56">
        <v>419</v>
      </c>
      <c r="N54" s="40">
        <v>359</v>
      </c>
      <c r="O54" s="40">
        <v>11</v>
      </c>
      <c r="P54" s="52">
        <f t="shared" si="1"/>
        <v>49</v>
      </c>
      <c r="Q54" s="4"/>
      <c r="R54" s="4"/>
      <c r="S54" s="4"/>
      <c r="T54" s="4"/>
    </row>
    <row r="55" spans="1:20" x14ac:dyDescent="0.25">
      <c r="A55" s="51"/>
      <c r="B55" s="39">
        <v>50</v>
      </c>
      <c r="C55" s="54">
        <v>1115</v>
      </c>
      <c r="D55" s="54">
        <v>762.28225299999997</v>
      </c>
      <c r="E55" s="39">
        <v>522.239642</v>
      </c>
      <c r="F55" s="39">
        <v>69.823654000000005</v>
      </c>
      <c r="G55" s="39">
        <v>71.666383999999994</v>
      </c>
      <c r="H55" s="55">
        <v>77.183205000000001</v>
      </c>
      <c r="I55" s="39">
        <v>468</v>
      </c>
      <c r="J55" s="39">
        <v>333</v>
      </c>
      <c r="K55" s="40">
        <v>8</v>
      </c>
      <c r="L55" s="40">
        <f t="shared" si="0"/>
        <v>127</v>
      </c>
      <c r="M55" s="56">
        <v>298</v>
      </c>
      <c r="N55" s="40">
        <v>222</v>
      </c>
      <c r="O55" s="40">
        <v>6</v>
      </c>
      <c r="P55" s="52">
        <f t="shared" si="1"/>
        <v>70</v>
      </c>
      <c r="Q55" s="4"/>
      <c r="R55" s="4"/>
      <c r="S55" s="4"/>
      <c r="T55" s="4"/>
    </row>
    <row r="56" spans="1:20" x14ac:dyDescent="0.25">
      <c r="A56" s="51"/>
      <c r="B56" s="39">
        <v>51</v>
      </c>
      <c r="C56" s="54">
        <v>1866</v>
      </c>
      <c r="D56" s="54">
        <v>1569.3691690000001</v>
      </c>
      <c r="E56" s="39">
        <v>566.89185699999996</v>
      </c>
      <c r="F56" s="39">
        <v>524.80315599999994</v>
      </c>
      <c r="G56" s="39">
        <v>130.45502500000001</v>
      </c>
      <c r="H56" s="55">
        <v>336.37066199999998</v>
      </c>
      <c r="I56" s="39">
        <v>483</v>
      </c>
      <c r="J56" s="39">
        <v>291</v>
      </c>
      <c r="K56" s="40">
        <v>21</v>
      </c>
      <c r="L56" s="40">
        <f t="shared" si="0"/>
        <v>171</v>
      </c>
      <c r="M56" s="56">
        <v>317</v>
      </c>
      <c r="N56" s="40">
        <v>196</v>
      </c>
      <c r="O56" s="40">
        <v>13</v>
      </c>
      <c r="P56" s="52">
        <f t="shared" si="1"/>
        <v>108</v>
      </c>
      <c r="Q56" s="4"/>
      <c r="R56" s="4"/>
      <c r="S56" s="4"/>
      <c r="T56" s="4"/>
    </row>
    <row r="57" spans="1:20" x14ac:dyDescent="0.25">
      <c r="A57" s="51"/>
      <c r="B57" s="39">
        <v>52</v>
      </c>
      <c r="C57" s="54">
        <v>8</v>
      </c>
      <c r="D57" s="54">
        <v>3.8604889999999998</v>
      </c>
      <c r="E57" s="39">
        <v>2.8668019999999999</v>
      </c>
      <c r="F57" s="39">
        <v>0</v>
      </c>
      <c r="G57" s="39">
        <v>0</v>
      </c>
      <c r="H57" s="55">
        <v>0.99368800000000002</v>
      </c>
      <c r="I57" s="39">
        <v>1</v>
      </c>
      <c r="J57" s="39">
        <v>1</v>
      </c>
      <c r="K57" s="40">
        <v>0</v>
      </c>
      <c r="L57" s="40">
        <f t="shared" si="0"/>
        <v>0</v>
      </c>
      <c r="M57" s="56">
        <v>1</v>
      </c>
      <c r="N57" s="40">
        <v>1</v>
      </c>
      <c r="O57" s="40">
        <v>0</v>
      </c>
      <c r="P57" s="52">
        <f t="shared" si="1"/>
        <v>0</v>
      </c>
      <c r="Q57" s="4"/>
      <c r="R57" s="4"/>
      <c r="S57" s="4"/>
      <c r="T57" s="4"/>
    </row>
    <row r="58" spans="1:20" x14ac:dyDescent="0.25">
      <c r="A58" s="51"/>
      <c r="B58" s="39">
        <v>53</v>
      </c>
      <c r="C58" s="54">
        <v>24</v>
      </c>
      <c r="D58" s="54">
        <v>11.654959</v>
      </c>
      <c r="E58" s="39">
        <v>1.9112009999999999</v>
      </c>
      <c r="F58" s="39">
        <v>1.5365120000000001</v>
      </c>
      <c r="G58" s="39">
        <v>0</v>
      </c>
      <c r="H58" s="55">
        <v>6.955813</v>
      </c>
      <c r="I58" s="39">
        <v>0</v>
      </c>
      <c r="J58" s="39">
        <v>0</v>
      </c>
      <c r="K58" s="40">
        <v>0</v>
      </c>
      <c r="L58" s="40">
        <f t="shared" si="0"/>
        <v>0</v>
      </c>
      <c r="M58" s="56">
        <v>0</v>
      </c>
      <c r="N58" s="40">
        <v>0</v>
      </c>
      <c r="O58" s="40">
        <v>0</v>
      </c>
      <c r="P58" s="52">
        <f t="shared" si="1"/>
        <v>0</v>
      </c>
      <c r="Q58" s="4"/>
      <c r="R58" s="4"/>
      <c r="S58" s="4"/>
      <c r="T58" s="4"/>
    </row>
    <row r="59" spans="1:20" x14ac:dyDescent="0.25">
      <c r="A59" s="51"/>
      <c r="B59" s="39">
        <v>54</v>
      </c>
      <c r="C59" s="54">
        <v>0</v>
      </c>
      <c r="D59" s="54">
        <v>0</v>
      </c>
      <c r="E59" s="39">
        <v>0</v>
      </c>
      <c r="F59" s="39">
        <v>0</v>
      </c>
      <c r="G59" s="39">
        <v>0</v>
      </c>
      <c r="H59" s="55">
        <v>0</v>
      </c>
      <c r="I59" s="39">
        <v>0</v>
      </c>
      <c r="J59" s="39">
        <v>0</v>
      </c>
      <c r="K59" s="40">
        <v>0</v>
      </c>
      <c r="L59" s="40">
        <f t="shared" si="0"/>
        <v>0</v>
      </c>
      <c r="M59" s="56">
        <v>0</v>
      </c>
      <c r="N59" s="40">
        <v>0</v>
      </c>
      <c r="O59" s="40">
        <v>0</v>
      </c>
      <c r="P59" s="52">
        <f t="shared" si="1"/>
        <v>0</v>
      </c>
      <c r="Q59" s="4"/>
      <c r="R59" s="4"/>
      <c r="S59" s="4"/>
      <c r="T59" s="4"/>
    </row>
    <row r="60" spans="1:20" x14ac:dyDescent="0.25">
      <c r="A60" s="51"/>
      <c r="B60" s="39">
        <v>55</v>
      </c>
      <c r="C60" s="54">
        <v>1</v>
      </c>
      <c r="D60" s="54">
        <v>0</v>
      </c>
      <c r="E60" s="39">
        <v>0</v>
      </c>
      <c r="F60" s="39">
        <v>0</v>
      </c>
      <c r="G60" s="39">
        <v>0</v>
      </c>
      <c r="H60" s="55">
        <v>0</v>
      </c>
      <c r="I60" s="39">
        <v>0</v>
      </c>
      <c r="J60" s="39">
        <v>0</v>
      </c>
      <c r="K60" s="40">
        <v>0</v>
      </c>
      <c r="L60" s="40">
        <f t="shared" si="0"/>
        <v>0</v>
      </c>
      <c r="M60" s="56">
        <v>0</v>
      </c>
      <c r="N60" s="40">
        <v>0</v>
      </c>
      <c r="O60" s="40">
        <v>0</v>
      </c>
      <c r="P60" s="52">
        <f t="shared" si="1"/>
        <v>0</v>
      </c>
      <c r="Q60" s="4"/>
      <c r="R60" s="4"/>
      <c r="S60" s="4"/>
      <c r="T60" s="4"/>
    </row>
    <row r="61" spans="1:20" x14ac:dyDescent="0.25">
      <c r="A61" s="51"/>
      <c r="B61" s="39">
        <v>57</v>
      </c>
      <c r="C61" s="54">
        <v>1376</v>
      </c>
      <c r="D61" s="54">
        <v>1013.795059</v>
      </c>
      <c r="E61" s="39">
        <v>460.14476300000001</v>
      </c>
      <c r="F61" s="39">
        <v>294.566935</v>
      </c>
      <c r="G61" s="39">
        <v>32.126983000000003</v>
      </c>
      <c r="H61" s="55">
        <v>205.16849400000001</v>
      </c>
      <c r="I61" s="39">
        <v>730</v>
      </c>
      <c r="J61" s="39">
        <v>319</v>
      </c>
      <c r="K61" s="40">
        <v>69</v>
      </c>
      <c r="L61" s="40">
        <f t="shared" si="0"/>
        <v>342</v>
      </c>
      <c r="M61" s="56">
        <v>490</v>
      </c>
      <c r="N61" s="40">
        <v>215</v>
      </c>
      <c r="O61" s="40">
        <v>44</v>
      </c>
      <c r="P61" s="52">
        <f t="shared" si="1"/>
        <v>231</v>
      </c>
      <c r="Q61" s="4"/>
      <c r="R61" s="4"/>
      <c r="S61" s="4"/>
      <c r="T61" s="4"/>
    </row>
    <row r="62" spans="1:20" x14ac:dyDescent="0.25">
      <c r="G62" s="35"/>
      <c r="H62" s="41"/>
      <c r="L62" s="35"/>
      <c r="Q62" s="4"/>
      <c r="R62" s="4"/>
      <c r="S62" s="4"/>
      <c r="T62" s="4"/>
    </row>
    <row r="63" spans="1:20" x14ac:dyDescent="0.25">
      <c r="B63" s="40"/>
      <c r="C63" s="40">
        <f t="shared" ref="C63:P63" si="2">SUM(C6:C62)</f>
        <v>152554</v>
      </c>
      <c r="D63" s="40">
        <f t="shared" si="2"/>
        <v>86021.459445999979</v>
      </c>
      <c r="E63" s="40">
        <f t="shared" si="2"/>
        <v>53190.233852000005</v>
      </c>
      <c r="F63" s="40">
        <f t="shared" si="2"/>
        <v>14556.831510999998</v>
      </c>
      <c r="G63" s="40">
        <f t="shared" si="2"/>
        <v>6915.9558810000008</v>
      </c>
      <c r="H63" s="40">
        <f t="shared" si="2"/>
        <v>10540.841216000003</v>
      </c>
      <c r="I63" s="40">
        <f t="shared" si="2"/>
        <v>73638</v>
      </c>
      <c r="J63" s="40">
        <f t="shared" si="2"/>
        <v>46607</v>
      </c>
      <c r="K63" s="40">
        <f t="shared" si="2"/>
        <v>4459</v>
      </c>
      <c r="L63" s="40">
        <f t="shared" si="2"/>
        <v>22572</v>
      </c>
      <c r="M63" s="40">
        <f t="shared" si="2"/>
        <v>49385</v>
      </c>
      <c r="N63" s="40">
        <f t="shared" si="2"/>
        <v>30585</v>
      </c>
      <c r="O63" s="40">
        <f t="shared" si="2"/>
        <v>3094</v>
      </c>
      <c r="P63" s="40">
        <f t="shared" si="2"/>
        <v>15706</v>
      </c>
      <c r="Q63" s="4"/>
      <c r="R63" s="4"/>
      <c r="S63" s="4"/>
      <c r="T63" s="4"/>
    </row>
  </sheetData>
  <sheetProtection sheet="1" selectLockedCells="1"/>
  <protectedRanges>
    <protectedRange sqref="A6:A61" name="Range1"/>
  </protectedRanges>
  <mergeCells count="4">
    <mergeCell ref="D4:H4"/>
    <mergeCell ref="M4:P4"/>
    <mergeCell ref="I4:L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5" customWidth="1"/>
    <col min="2" max="2" width="13.6640625" style="45" customWidth="1"/>
    <col min="3" max="4" width="6.33203125" style="45" bestFit="1" customWidth="1"/>
    <col min="5" max="6" width="6.33203125" style="45" customWidth="1"/>
    <col min="7" max="7" width="8.6640625" style="45" bestFit="1" customWidth="1"/>
    <col min="8" max="8" width="6.5546875" style="45" bestFit="1" customWidth="1"/>
    <col min="9" max="9" width="10.109375" style="45" bestFit="1" customWidth="1"/>
    <col min="10" max="10" width="8" style="45" bestFit="1" customWidth="1"/>
    <col min="11" max="12" width="8" style="45" customWidth="1"/>
    <col min="13" max="13" width="10.88671875" style="45" bestFit="1" customWidth="1"/>
    <col min="14" max="15" width="8" style="45" bestFit="1" customWidth="1"/>
    <col min="16" max="16" width="8" style="45" customWidth="1"/>
    <col min="17" max="17" width="10.109375" style="45" bestFit="1" customWidth="1"/>
    <col min="18" max="18" width="6.44140625" style="45" bestFit="1" customWidth="1"/>
    <col min="19" max="19" width="9.109375" style="45" bestFit="1" customWidth="1"/>
    <col min="20" max="20" width="7.44140625" style="45" bestFit="1" customWidth="1"/>
    <col min="21" max="21" width="6.88671875" style="45" bestFit="1" customWidth="1"/>
    <col min="22" max="22" width="5.44140625" style="45" bestFit="1" customWidth="1"/>
    <col min="23" max="16384" width="9.109375" style="45"/>
  </cols>
  <sheetData>
    <row r="1" spans="1:20" s="48" customFormat="1" ht="15.6" x14ac:dyDescent="0.3">
      <c r="A1" s="47" t="s">
        <v>39</v>
      </c>
      <c r="B1" s="47"/>
      <c r="F1" s="49" t="s">
        <v>40</v>
      </c>
      <c r="G1" s="59">
        <f>J8/6</f>
        <v>25425.666666666668</v>
      </c>
    </row>
    <row r="2" spans="1:20" s="48" customFormat="1" ht="14.4" x14ac:dyDescent="0.3">
      <c r="A2" s="47" t="s">
        <v>41</v>
      </c>
      <c r="B2" s="47"/>
    </row>
    <row r="3" spans="1:20" s="48" customFormat="1" ht="14.4" x14ac:dyDescent="0.3">
      <c r="A3" s="77" t="s">
        <v>42</v>
      </c>
      <c r="B3" s="77"/>
      <c r="C3" s="77"/>
      <c r="D3" s="77"/>
      <c r="E3" s="77"/>
      <c r="F3" s="77"/>
    </row>
    <row r="4" spans="1:20" s="48" customFormat="1" ht="14.4" x14ac:dyDescent="0.3">
      <c r="A4" s="77"/>
      <c r="B4" s="77"/>
      <c r="C4" s="77"/>
      <c r="D4" s="77"/>
      <c r="E4" s="77"/>
      <c r="F4" s="77"/>
    </row>
    <row r="5" spans="1:20" x14ac:dyDescent="0.25">
      <c r="A5" s="46"/>
      <c r="B5" s="46"/>
      <c r="C5" s="46"/>
      <c r="D5" s="46"/>
      <c r="E5" s="46"/>
      <c r="F5" s="46"/>
    </row>
    <row r="6" spans="1:20" ht="13.8" thickBot="1" x14ac:dyDescent="0.3">
      <c r="C6" s="85" t="s">
        <v>45</v>
      </c>
      <c r="D6" s="86"/>
      <c r="E6" s="86"/>
      <c r="F6" s="86"/>
      <c r="G6" s="86"/>
      <c r="H6" s="86"/>
      <c r="I6" s="70"/>
      <c r="J6" s="71"/>
      <c r="K6" s="85" t="s">
        <v>46</v>
      </c>
      <c r="L6" s="86"/>
      <c r="M6" s="86"/>
      <c r="N6" s="86"/>
      <c r="O6" s="86"/>
      <c r="P6" s="86"/>
      <c r="Q6" s="86"/>
      <c r="R6" s="87"/>
    </row>
    <row r="7" spans="1:20" ht="13.8" thickBot="1" x14ac:dyDescent="0.3">
      <c r="A7" s="5" t="s">
        <v>5</v>
      </c>
      <c r="B7" s="5" t="s">
        <v>4</v>
      </c>
      <c r="C7" s="27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9" t="s">
        <v>0</v>
      </c>
      <c r="J7" s="29" t="s">
        <v>1</v>
      </c>
      <c r="K7" s="27">
        <f>C7</f>
        <v>1</v>
      </c>
      <c r="L7" s="28">
        <f>D7</f>
        <v>2</v>
      </c>
      <c r="M7" s="28">
        <f>E7</f>
        <v>3</v>
      </c>
      <c r="N7" s="28">
        <f t="shared" ref="N7:P7" si="0">F7</f>
        <v>4</v>
      </c>
      <c r="O7" s="28">
        <f t="shared" si="0"/>
        <v>5</v>
      </c>
      <c r="P7" s="28">
        <f t="shared" si="0"/>
        <v>6</v>
      </c>
      <c r="Q7" s="29" t="s">
        <v>0</v>
      </c>
      <c r="R7" s="29" t="s">
        <v>1</v>
      </c>
    </row>
    <row r="8" spans="1:20" ht="12.75" customHeight="1" x14ac:dyDescent="0.25">
      <c r="A8" s="82" t="s">
        <v>48</v>
      </c>
      <c r="B8" s="30" t="s">
        <v>1</v>
      </c>
      <c r="C8" s="7">
        <f>SUMIF(Assignments!$A$6:$A$61,"=1",Assignments!$C$6:$C$61)</f>
        <v>0</v>
      </c>
      <c r="D8" s="8">
        <f>SUMIF(Assignments!$A$6:$A$61,"=2",Assignments!$C$6:$C$61)</f>
        <v>0</v>
      </c>
      <c r="E8" s="8">
        <f>SUMIF(Assignments!$A$6:$A$61,"=3",Assignments!$C$6:$C$61)</f>
        <v>0</v>
      </c>
      <c r="F8" s="8">
        <f>SUMIF(Assignments!$A$6:$A$61,"=4",Assignments!$C$6:$C$61)</f>
        <v>0</v>
      </c>
      <c r="G8" s="8">
        <f>SUMIF(Assignments!$A$6:$A$61,"=5",Assignments!$C$6:$C$61)</f>
        <v>0</v>
      </c>
      <c r="H8" s="8">
        <f>SUMIF(Assignments!$A$6:$A$61,"=6",Assignments!$C$6:$C$61)</f>
        <v>0</v>
      </c>
      <c r="I8" s="9">
        <f>J8-SUM(C8:H8)</f>
        <v>152554</v>
      </c>
      <c r="J8" s="9">
        <f>Assignments!C63</f>
        <v>152554</v>
      </c>
      <c r="K8" s="10"/>
      <c r="L8" s="11"/>
      <c r="M8" s="11"/>
      <c r="N8" s="11"/>
      <c r="O8" s="11"/>
      <c r="P8" s="11"/>
      <c r="Q8" s="42"/>
      <c r="R8" s="12"/>
      <c r="T8" s="6"/>
    </row>
    <row r="9" spans="1:20" ht="27" thickBot="1" x14ac:dyDescent="0.3">
      <c r="A9" s="84"/>
      <c r="B9" s="31" t="s">
        <v>47</v>
      </c>
      <c r="C9" s="13">
        <f>C8-$G$1</f>
        <v>-25425.666666666668</v>
      </c>
      <c r="D9" s="14">
        <f>D8-$G$1</f>
        <v>-25425.666666666668</v>
      </c>
      <c r="E9" s="14">
        <f>E8-$G$1</f>
        <v>-25425.666666666668</v>
      </c>
      <c r="F9" s="14">
        <f t="shared" ref="F9:H9" si="1">F8-$G$1</f>
        <v>-25425.666666666668</v>
      </c>
      <c r="G9" s="14">
        <f t="shared" si="1"/>
        <v>-25425.666666666668</v>
      </c>
      <c r="H9" s="14">
        <f t="shared" si="1"/>
        <v>-25425.666666666668</v>
      </c>
      <c r="I9" s="15"/>
      <c r="J9" s="15">
        <f>MAX(C9:H9)-MIN(C9:H9)</f>
        <v>0</v>
      </c>
      <c r="K9" s="57">
        <f>C9/$G$1</f>
        <v>-1</v>
      </c>
      <c r="L9" s="58">
        <f>D9/$G$1</f>
        <v>-1</v>
      </c>
      <c r="M9" s="58">
        <f>E9/$G$1</f>
        <v>-1</v>
      </c>
      <c r="N9" s="58">
        <f t="shared" ref="N9:P9" si="2">F9/$G$1</f>
        <v>-1</v>
      </c>
      <c r="O9" s="58">
        <f t="shared" si="2"/>
        <v>-1</v>
      </c>
      <c r="P9" s="58">
        <f t="shared" si="2"/>
        <v>-1</v>
      </c>
      <c r="Q9" s="43"/>
      <c r="R9" s="26">
        <f>J9/$G$1</f>
        <v>0</v>
      </c>
      <c r="T9" s="6"/>
    </row>
    <row r="10" spans="1:20" ht="12.75" customHeight="1" x14ac:dyDescent="0.25">
      <c r="A10" s="79" t="s">
        <v>30</v>
      </c>
      <c r="B10" s="30" t="s">
        <v>1</v>
      </c>
      <c r="C10" s="7">
        <f>SUMIF(Assignments!$A$6:$A$61,"=1",Assignments!$D$6:$D$61)</f>
        <v>0</v>
      </c>
      <c r="D10" s="8">
        <f>SUMIF(Assignments!$A$6:$A$61,"=2",Assignments!$D$6:$D$61)</f>
        <v>0</v>
      </c>
      <c r="E10" s="8">
        <f>SUMIF(Assignments!$A$6:$A$61,"=3",Assignments!$D$6:$D$61)</f>
        <v>0</v>
      </c>
      <c r="F10" s="8">
        <f>SUMIF(Assignments!$A$6:$A$61,"=4",Assignments!$D$6:$D$61)</f>
        <v>0</v>
      </c>
      <c r="G10" s="8">
        <f>SUMIF(Assignments!$A$6:$A$61,"=5",Assignments!$D$6:$D$61)</f>
        <v>0</v>
      </c>
      <c r="H10" s="8">
        <f>SUMIF(Assignments!$A$6:$A$61,"=6",Assignments!$D$6:$D$61)</f>
        <v>0</v>
      </c>
      <c r="I10" s="9">
        <f t="shared" ref="I10:I22" si="3">J10-SUM(C10:H10)</f>
        <v>86021.459445999979</v>
      </c>
      <c r="J10" s="9">
        <v>86021.459445999979</v>
      </c>
      <c r="K10" s="10"/>
      <c r="L10" s="11"/>
      <c r="M10" s="11"/>
      <c r="N10" s="11"/>
      <c r="O10" s="11"/>
      <c r="P10" s="11"/>
      <c r="Q10" s="44"/>
      <c r="R10" s="25"/>
      <c r="T10" s="6"/>
    </row>
    <row r="11" spans="1:20" x14ac:dyDescent="0.25">
      <c r="A11" s="80"/>
      <c r="B11" s="32" t="s">
        <v>6</v>
      </c>
      <c r="C11" s="13">
        <f>SUMIF(Assignments!$A$6:$A$61,"=1",Assignments!$E$6:$E$61)</f>
        <v>0</v>
      </c>
      <c r="D11" s="14">
        <f>SUMIF(Assignments!$A$6:$A$61,"=2",Assignments!$E$6:$E$61)</f>
        <v>0</v>
      </c>
      <c r="E11" s="14">
        <f>SUMIF(Assignments!$A$6:$A$61,"=3",Assignments!$E$6:$E$61)</f>
        <v>0</v>
      </c>
      <c r="F11" s="14">
        <f>SUMIF(Assignments!$A$6:$A$61,"=4",Assignments!$E$6:$E$61)</f>
        <v>0</v>
      </c>
      <c r="G11" s="14">
        <f>SUMIF(Assignments!$A$6:$A$61,"=5",Assignments!$E$6:$E$61)</f>
        <v>0</v>
      </c>
      <c r="H11" s="14">
        <f>SUMIF(Assignments!$A$6:$A$61,"=6",Assignments!$E$6:$E$61)</f>
        <v>0</v>
      </c>
      <c r="I11" s="15">
        <f t="shared" si="3"/>
        <v>53190.233852000005</v>
      </c>
      <c r="J11" s="15">
        <v>53190.233852000005</v>
      </c>
      <c r="K11" s="16" t="e">
        <f t="shared" ref="K11:M14" si="4">C11/C$10</f>
        <v>#DIV/0!</v>
      </c>
      <c r="L11" s="17" t="e">
        <f t="shared" si="4"/>
        <v>#DIV/0!</v>
      </c>
      <c r="M11" s="17" t="e">
        <f t="shared" si="4"/>
        <v>#DIV/0!</v>
      </c>
      <c r="N11" s="17" t="e">
        <f t="shared" ref="N11:P14" si="5">F11/F$10</f>
        <v>#DIV/0!</v>
      </c>
      <c r="O11" s="17" t="e">
        <f t="shared" si="5"/>
        <v>#DIV/0!</v>
      </c>
      <c r="P11" s="17" t="e">
        <f t="shared" si="5"/>
        <v>#DIV/0!</v>
      </c>
      <c r="Q11" s="43">
        <f>IF(I11&gt;0,I11/I$10,"")</f>
        <v>0.61833679868440505</v>
      </c>
      <c r="R11" s="18">
        <f>J11/J$10</f>
        <v>0.61833679868440505</v>
      </c>
      <c r="T11" s="6"/>
    </row>
    <row r="12" spans="1:20" x14ac:dyDescent="0.25">
      <c r="A12" s="80"/>
      <c r="B12" s="32" t="s">
        <v>33</v>
      </c>
      <c r="C12" s="13">
        <f>SUMIF(Assignments!$A$6:$A$61,"=1",Assignments!$F$6:$F$61)</f>
        <v>0</v>
      </c>
      <c r="D12" s="14">
        <f>SUMIF(Assignments!$A$6:$A$61,"=2",Assignments!$F$6:$F$61)</f>
        <v>0</v>
      </c>
      <c r="E12" s="14">
        <f>SUMIF(Assignments!$A$6:$A$61,"=3",Assignments!$F$6:$F$61)</f>
        <v>0</v>
      </c>
      <c r="F12" s="14">
        <f>SUMIF(Assignments!$A$6:$A$61,"=4",Assignments!$F$6:$F$61)</f>
        <v>0</v>
      </c>
      <c r="G12" s="14">
        <f>SUMIF(Assignments!$A$6:$A$61,"=5",Assignments!$F$6:$F$61)</f>
        <v>0</v>
      </c>
      <c r="H12" s="14">
        <f>SUMIF(Assignments!$A$6:$A$61,"=6",Assignments!$F$6:$F$61)</f>
        <v>0</v>
      </c>
      <c r="I12" s="15">
        <f t="shared" si="3"/>
        <v>14556.831510999998</v>
      </c>
      <c r="J12" s="15">
        <v>14556.831510999998</v>
      </c>
      <c r="K12" s="16" t="e">
        <f t="shared" si="4"/>
        <v>#DIV/0!</v>
      </c>
      <c r="L12" s="17" t="e">
        <f t="shared" si="4"/>
        <v>#DIV/0!</v>
      </c>
      <c r="M12" s="17" t="e">
        <f t="shared" si="4"/>
        <v>#DIV/0!</v>
      </c>
      <c r="N12" s="17" t="e">
        <f t="shared" si="5"/>
        <v>#DIV/0!</v>
      </c>
      <c r="O12" s="17" t="e">
        <f t="shared" si="5"/>
        <v>#DIV/0!</v>
      </c>
      <c r="P12" s="17" t="e">
        <f t="shared" si="5"/>
        <v>#DIV/0!</v>
      </c>
      <c r="Q12" s="43">
        <f t="shared" ref="Q12:Q14" si="6">IF(I12&gt;0,I12/I$10,"")</f>
        <v>0.16922325667048299</v>
      </c>
      <c r="R12" s="18">
        <f>J12/J$10</f>
        <v>0.16922325667048299</v>
      </c>
      <c r="T12" s="6"/>
    </row>
    <row r="13" spans="1:20" x14ac:dyDescent="0.25">
      <c r="A13" s="80"/>
      <c r="B13" s="32" t="s">
        <v>34</v>
      </c>
      <c r="C13" s="13">
        <f>SUMIF(Assignments!$A$6:$A$61,"=1",Assignments!$G$6:$G$61)</f>
        <v>0</v>
      </c>
      <c r="D13" s="14">
        <f>SUMIF(Assignments!$A$6:$A$61,"=2",Assignments!$G$6:$G$61)</f>
        <v>0</v>
      </c>
      <c r="E13" s="14">
        <f>SUMIF(Assignments!$A$6:$A$61,"=3",Assignments!$G$6:$G$61)</f>
        <v>0</v>
      </c>
      <c r="F13" s="14">
        <f>SUMIF(Assignments!$A$6:$A$61,"=4",Assignments!$G$6:$G$61)</f>
        <v>0</v>
      </c>
      <c r="G13" s="14">
        <f>SUMIF(Assignments!$A$6:$A$61,"=5",Assignments!$G$6:$G$61)</f>
        <v>0</v>
      </c>
      <c r="H13" s="14">
        <f>SUMIF(Assignments!$A$6:$A$61,"=6",Assignments!$G$6:$G$61)</f>
        <v>0</v>
      </c>
      <c r="I13" s="15">
        <f t="shared" si="3"/>
        <v>6915.9558810000008</v>
      </c>
      <c r="J13" s="15">
        <v>6915.9558810000008</v>
      </c>
      <c r="K13" s="16" t="e">
        <f t="shared" si="4"/>
        <v>#DIV/0!</v>
      </c>
      <c r="L13" s="17" t="e">
        <f t="shared" si="4"/>
        <v>#DIV/0!</v>
      </c>
      <c r="M13" s="17" t="e">
        <f t="shared" si="4"/>
        <v>#DIV/0!</v>
      </c>
      <c r="N13" s="17" t="e">
        <f t="shared" si="5"/>
        <v>#DIV/0!</v>
      </c>
      <c r="O13" s="17" t="e">
        <f t="shared" si="5"/>
        <v>#DIV/0!</v>
      </c>
      <c r="P13" s="17" t="e">
        <f t="shared" si="5"/>
        <v>#DIV/0!</v>
      </c>
      <c r="Q13" s="43">
        <f t="shared" si="6"/>
        <v>8.0398030044369295E-2</v>
      </c>
      <c r="R13" s="18">
        <f>J13/J$10</f>
        <v>8.0398030044369295E-2</v>
      </c>
      <c r="T13" s="6"/>
    </row>
    <row r="14" spans="1:20" ht="13.8" thickBot="1" x14ac:dyDescent="0.3">
      <c r="A14" s="80"/>
      <c r="B14" s="32" t="s">
        <v>35</v>
      </c>
      <c r="C14" s="13">
        <f>SUMIF(Assignments!$A$6:$A$61,"=1",Assignments!$H$6:$H$61)</f>
        <v>0</v>
      </c>
      <c r="D14" s="14">
        <f>SUMIF(Assignments!$A$6:$A$61,"=2",Assignments!$H$6:$H$61)</f>
        <v>0</v>
      </c>
      <c r="E14" s="14">
        <f>SUMIF(Assignments!$A$6:$A$61,"=3",Assignments!$H$6:$H$61)</f>
        <v>0</v>
      </c>
      <c r="F14" s="14">
        <f>SUMIF(Assignments!$A$6:$A$61,"=4",Assignments!$H$6:$H$61)</f>
        <v>0</v>
      </c>
      <c r="G14" s="14">
        <f>SUMIF(Assignments!$A$6:$A$61,"=5",Assignments!$H$6:$H$61)</f>
        <v>0</v>
      </c>
      <c r="H14" s="14">
        <f>SUMIF(Assignments!$A$6:$A$61,"=6",Assignments!$H$6:$H$61)</f>
        <v>0</v>
      </c>
      <c r="I14" s="15">
        <f t="shared" si="3"/>
        <v>10540.841216000003</v>
      </c>
      <c r="J14" s="15">
        <v>10540.841216000003</v>
      </c>
      <c r="K14" s="16" t="e">
        <f t="shared" si="4"/>
        <v>#DIV/0!</v>
      </c>
      <c r="L14" s="17" t="e">
        <f t="shared" si="4"/>
        <v>#DIV/0!</v>
      </c>
      <c r="M14" s="17" t="e">
        <f t="shared" si="4"/>
        <v>#DIV/0!</v>
      </c>
      <c r="N14" s="17" t="e">
        <f t="shared" si="5"/>
        <v>#DIV/0!</v>
      </c>
      <c r="O14" s="17" t="e">
        <f t="shared" si="5"/>
        <v>#DIV/0!</v>
      </c>
      <c r="P14" s="17" t="e">
        <f t="shared" si="5"/>
        <v>#DIV/0!</v>
      </c>
      <c r="Q14" s="34">
        <f t="shared" si="6"/>
        <v>0.12253734456362045</v>
      </c>
      <c r="R14" s="18">
        <f>J14/J$10</f>
        <v>0.12253734456362045</v>
      </c>
      <c r="T14" s="6"/>
    </row>
    <row r="15" spans="1:20" ht="12.75" customHeight="1" x14ac:dyDescent="0.25">
      <c r="A15" s="79" t="s">
        <v>49</v>
      </c>
      <c r="B15" s="30" t="s">
        <v>1</v>
      </c>
      <c r="C15" s="7">
        <f>SUMIF(Assignments!$A$6:$A$61,"=1",Assignments!$I$6:$I$61)</f>
        <v>0</v>
      </c>
      <c r="D15" s="8">
        <f>SUMIF(Assignments!$A$6:$A$61,"=2",Assignments!$I$6:$I$61)</f>
        <v>0</v>
      </c>
      <c r="E15" s="8">
        <f>SUMIF(Assignments!$A$6:$A$61,"=3",Assignments!$I$6:$I$61)</f>
        <v>0</v>
      </c>
      <c r="F15" s="8">
        <f>SUMIF(Assignments!$A$6:$A$61,"=4",Assignments!$I$6:$I$61)</f>
        <v>0</v>
      </c>
      <c r="G15" s="8">
        <f>SUMIF(Assignments!$A$6:$A$61,"=5",Assignments!$I$6:$I$61)</f>
        <v>0</v>
      </c>
      <c r="H15" s="8">
        <f>SUMIF(Assignments!$A$6:$A$61,"=6",Assignments!$I$6:$I$61)</f>
        <v>0</v>
      </c>
      <c r="I15" s="9">
        <f t="shared" si="3"/>
        <v>73638</v>
      </c>
      <c r="J15" s="9">
        <v>73638</v>
      </c>
      <c r="K15" s="10"/>
      <c r="L15" s="11"/>
      <c r="M15" s="11"/>
      <c r="N15" s="11"/>
      <c r="O15" s="11"/>
      <c r="P15" s="11"/>
      <c r="Q15" s="43"/>
      <c r="R15" s="25"/>
      <c r="T15" s="6"/>
    </row>
    <row r="16" spans="1:20" x14ac:dyDescent="0.25">
      <c r="A16" s="80"/>
      <c r="B16" s="32" t="s">
        <v>6</v>
      </c>
      <c r="C16" s="13">
        <f>SUMIF(Assignments!$A$6:$A$61,"=1",Assignments!$J$6:$J$61)</f>
        <v>0</v>
      </c>
      <c r="D16" s="14">
        <f>SUMIF(Assignments!$A$6:$A$61,"=2",Assignments!$J$6:$J$61)</f>
        <v>0</v>
      </c>
      <c r="E16" s="14">
        <f>SUMIF(Assignments!$A$6:$A$61,"=3",Assignments!$J$6:$J$61)</f>
        <v>0</v>
      </c>
      <c r="F16" s="14">
        <f>SUMIF(Assignments!$A$6:$A$61,"=4",Assignments!$J$6:$J$61)</f>
        <v>0</v>
      </c>
      <c r="G16" s="14">
        <f>SUMIF(Assignments!$A$6:$A$61,"=5",Assignments!$J$6:$J$61)</f>
        <v>0</v>
      </c>
      <c r="H16" s="14">
        <f>SUMIF(Assignments!$A$6:$A$61,"=6",Assignments!$J$6:$J$61)</f>
        <v>0</v>
      </c>
      <c r="I16" s="15">
        <f t="shared" si="3"/>
        <v>46607</v>
      </c>
      <c r="J16" s="15">
        <v>46607</v>
      </c>
      <c r="K16" s="16" t="e">
        <f t="shared" ref="K16:M18" si="7">C16/C$15</f>
        <v>#DIV/0!</v>
      </c>
      <c r="L16" s="17" t="e">
        <f t="shared" si="7"/>
        <v>#DIV/0!</v>
      </c>
      <c r="M16" s="17" t="e">
        <f t="shared" si="7"/>
        <v>#DIV/0!</v>
      </c>
      <c r="N16" s="17" t="e">
        <f t="shared" ref="N16:P18" si="8">F16/F$15</f>
        <v>#DIV/0!</v>
      </c>
      <c r="O16" s="17" t="e">
        <f t="shared" si="8"/>
        <v>#DIV/0!</v>
      </c>
      <c r="P16" s="17" t="e">
        <f t="shared" si="8"/>
        <v>#DIV/0!</v>
      </c>
      <c r="Q16" s="43">
        <f>IF(I16&gt;0,I16/I$15,"")</f>
        <v>0.63292050300116787</v>
      </c>
      <c r="R16" s="18">
        <f>J16/J$15</f>
        <v>0.63292050300116787</v>
      </c>
      <c r="T16" s="6"/>
    </row>
    <row r="17" spans="1:20" x14ac:dyDescent="0.25">
      <c r="A17" s="80"/>
      <c r="B17" s="32" t="s">
        <v>35</v>
      </c>
      <c r="C17" s="13">
        <f>SUMIF(Assignments!$A$6:$A$61,"=1",Assignments!$K$6:$K$61)</f>
        <v>0</v>
      </c>
      <c r="D17" s="14">
        <f>SUMIF(Assignments!$A$6:$A$61,"=2",Assignments!$K$6:$K$61)</f>
        <v>0</v>
      </c>
      <c r="E17" s="14">
        <f>SUMIF(Assignments!$A$6:$A$61,"=3",Assignments!$K$6:$K$61)</f>
        <v>0</v>
      </c>
      <c r="F17" s="14">
        <f>SUMIF(Assignments!$A$6:$A$61,"=4",Assignments!$K$6:$K$61)</f>
        <v>0</v>
      </c>
      <c r="G17" s="14">
        <f>SUMIF(Assignments!$A$6:$A$61,"=5",Assignments!$K$6:$K$61)</f>
        <v>0</v>
      </c>
      <c r="H17" s="14">
        <f>SUMIF(Assignments!$A$6:$A$61,"=6",Assignments!$K$6:$K$61)</f>
        <v>0</v>
      </c>
      <c r="I17" s="15">
        <f t="shared" si="3"/>
        <v>4459</v>
      </c>
      <c r="J17" s="15">
        <v>4459</v>
      </c>
      <c r="K17" s="16" t="e">
        <f t="shared" si="7"/>
        <v>#DIV/0!</v>
      </c>
      <c r="L17" s="17" t="e">
        <f t="shared" si="7"/>
        <v>#DIV/0!</v>
      </c>
      <c r="M17" s="17" t="e">
        <f t="shared" si="7"/>
        <v>#DIV/0!</v>
      </c>
      <c r="N17" s="17" t="e">
        <f t="shared" si="8"/>
        <v>#DIV/0!</v>
      </c>
      <c r="O17" s="17" t="e">
        <f t="shared" si="8"/>
        <v>#DIV/0!</v>
      </c>
      <c r="P17" s="17" t="e">
        <f t="shared" si="8"/>
        <v>#DIV/0!</v>
      </c>
      <c r="Q17" s="43">
        <f t="shared" ref="Q17:Q18" si="9">IF(I17&gt;0,I17/I$15,"")</f>
        <v>6.0552975365979519E-2</v>
      </c>
      <c r="R17" s="18">
        <f>J17/J$15</f>
        <v>6.0552975365979519E-2</v>
      </c>
      <c r="T17" s="6"/>
    </row>
    <row r="18" spans="1:20" ht="13.8" thickBot="1" x14ac:dyDescent="0.3">
      <c r="A18" s="81"/>
      <c r="B18" s="33" t="s">
        <v>36</v>
      </c>
      <c r="C18" s="19">
        <f>SUMIF(Assignments!$A$6:$A$61,"=1",Assignments!$L$6:$L$61)</f>
        <v>0</v>
      </c>
      <c r="D18" s="20">
        <f>SUMIF(Assignments!$A$6:$A$61,"=2",Assignments!$L$6:$L$61)</f>
        <v>0</v>
      </c>
      <c r="E18" s="20">
        <f>SUMIF(Assignments!$A$6:$A$61,"=3",Assignments!$L$6:$L$61)</f>
        <v>0</v>
      </c>
      <c r="F18" s="20">
        <f>SUMIF(Assignments!$A$6:$A$61,"=4",Assignments!$L$6:$L$61)</f>
        <v>0</v>
      </c>
      <c r="G18" s="20">
        <f>SUMIF(Assignments!$A$6:$A$61,"=5",Assignments!$L$6:$L$61)</f>
        <v>0</v>
      </c>
      <c r="H18" s="20">
        <f>SUMIF(Assignments!$A$6:$A$61,"=6",Assignments!$L$6:$L$61)</f>
        <v>0</v>
      </c>
      <c r="I18" s="21">
        <f t="shared" si="3"/>
        <v>22572</v>
      </c>
      <c r="J18" s="21">
        <v>22572</v>
      </c>
      <c r="K18" s="22" t="e">
        <f t="shared" si="7"/>
        <v>#DIV/0!</v>
      </c>
      <c r="L18" s="23" t="e">
        <f t="shared" si="7"/>
        <v>#DIV/0!</v>
      </c>
      <c r="M18" s="23" t="e">
        <f t="shared" si="7"/>
        <v>#DIV/0!</v>
      </c>
      <c r="N18" s="23" t="e">
        <f t="shared" si="8"/>
        <v>#DIV/0!</v>
      </c>
      <c r="O18" s="23" t="e">
        <f t="shared" si="8"/>
        <v>#DIV/0!</v>
      </c>
      <c r="P18" s="23" t="e">
        <f t="shared" si="8"/>
        <v>#DIV/0!</v>
      </c>
      <c r="Q18" s="43">
        <f t="shared" si="9"/>
        <v>0.3065265216328526</v>
      </c>
      <c r="R18" s="24">
        <f>J18/J$15</f>
        <v>0.3065265216328526</v>
      </c>
      <c r="T18" s="6"/>
    </row>
    <row r="19" spans="1:20" ht="12.75" customHeight="1" x14ac:dyDescent="0.25">
      <c r="A19" s="82" t="s">
        <v>32</v>
      </c>
      <c r="B19" s="30" t="s">
        <v>1</v>
      </c>
      <c r="C19" s="7">
        <f>SUMIF(Assignments!$A$6:$A$61,"=1",Assignments!$M$6:$M$61)</f>
        <v>0</v>
      </c>
      <c r="D19" s="8">
        <f>SUMIF(Assignments!$A$6:$A$61,"=2",Assignments!$M$6:$M$61)</f>
        <v>0</v>
      </c>
      <c r="E19" s="8">
        <f>SUMIF(Assignments!$A$6:$A$61,"=3",Assignments!$M$6:$M$61)</f>
        <v>0</v>
      </c>
      <c r="F19" s="8">
        <f>SUMIF(Assignments!$A$6:$A$61,"=4",Assignments!$M$6:$M$61)</f>
        <v>0</v>
      </c>
      <c r="G19" s="8">
        <f>SUMIF(Assignments!$A$6:$A$61,"=5",Assignments!$M$6:$M$61)</f>
        <v>0</v>
      </c>
      <c r="H19" s="8">
        <f>SUMIF(Assignments!$A$6:$A$61,"=6",Assignments!$M$6:$M$61)</f>
        <v>0</v>
      </c>
      <c r="I19" s="9">
        <f t="shared" si="3"/>
        <v>49385</v>
      </c>
      <c r="J19" s="9">
        <v>49385</v>
      </c>
      <c r="K19" s="10"/>
      <c r="L19" s="11"/>
      <c r="M19" s="11"/>
      <c r="N19" s="11"/>
      <c r="O19" s="11"/>
      <c r="P19" s="11"/>
      <c r="Q19" s="44"/>
      <c r="R19" s="25"/>
      <c r="T19" s="6"/>
    </row>
    <row r="20" spans="1:20" x14ac:dyDescent="0.25">
      <c r="A20" s="83"/>
      <c r="B20" s="32" t="s">
        <v>6</v>
      </c>
      <c r="C20" s="13">
        <f>SUMIF(Assignments!$A$6:$A$61,"=1",Assignments!$N$6:$N$61)</f>
        <v>0</v>
      </c>
      <c r="D20" s="14">
        <f>SUMIF(Assignments!$A$6:$A$61,"=2",Assignments!$N$6:$N$61)</f>
        <v>0</v>
      </c>
      <c r="E20" s="14">
        <f>SUMIF(Assignments!$A$6:$A$61,"=3",Assignments!$N$6:$N$61)</f>
        <v>0</v>
      </c>
      <c r="F20" s="14">
        <f>SUMIF(Assignments!$A$6:$A$61,"=4",Assignments!$N$6:$N$61)</f>
        <v>0</v>
      </c>
      <c r="G20" s="14">
        <f>SUMIF(Assignments!$A$6:$A$61,"=5",Assignments!$N$6:$N$61)</f>
        <v>0</v>
      </c>
      <c r="H20" s="14">
        <f>SUMIF(Assignments!$A$6:$A$61,"=6",Assignments!$N$6:$N$61)</f>
        <v>0</v>
      </c>
      <c r="I20" s="15">
        <f t="shared" si="3"/>
        <v>30585</v>
      </c>
      <c r="J20" s="15">
        <v>30585</v>
      </c>
      <c r="K20" s="16" t="e">
        <f t="shared" ref="K20:M22" si="10">C20/C$19</f>
        <v>#DIV/0!</v>
      </c>
      <c r="L20" s="17" t="e">
        <f t="shared" si="10"/>
        <v>#DIV/0!</v>
      </c>
      <c r="M20" s="17" t="e">
        <f t="shared" si="10"/>
        <v>#DIV/0!</v>
      </c>
      <c r="N20" s="17" t="e">
        <f t="shared" ref="N20:P22" si="11">F20/F$19</f>
        <v>#DIV/0!</v>
      </c>
      <c r="O20" s="17" t="e">
        <f t="shared" si="11"/>
        <v>#DIV/0!</v>
      </c>
      <c r="P20" s="17" t="e">
        <f t="shared" si="11"/>
        <v>#DIV/0!</v>
      </c>
      <c r="Q20" s="43">
        <f>IF(I20&gt;0,I20/I$19,"")</f>
        <v>0.61931760656069657</v>
      </c>
      <c r="R20" s="18">
        <f>J20/J$19</f>
        <v>0.61931760656069657</v>
      </c>
      <c r="T20" s="6"/>
    </row>
    <row r="21" spans="1:20" x14ac:dyDescent="0.25">
      <c r="A21" s="83"/>
      <c r="B21" s="32" t="s">
        <v>35</v>
      </c>
      <c r="C21" s="13">
        <f>SUMIF(Assignments!$A$6:$A$61,"=1",Assignments!$O$6:$O$61)</f>
        <v>0</v>
      </c>
      <c r="D21" s="14">
        <f>SUMIF(Assignments!$A$6:$A$61,"=2",Assignments!$O$6:$O$61)</f>
        <v>0</v>
      </c>
      <c r="E21" s="14">
        <f>SUMIF(Assignments!$A$6:$A$61,"=3",Assignments!$O$6:$O$61)</f>
        <v>0</v>
      </c>
      <c r="F21" s="14">
        <f>SUMIF(Assignments!$A$6:$A$61,"=4",Assignments!$O$6:$O$61)</f>
        <v>0</v>
      </c>
      <c r="G21" s="14">
        <f>SUMIF(Assignments!$A$6:$A$61,"=5",Assignments!$O$6:$O$61)</f>
        <v>0</v>
      </c>
      <c r="H21" s="14">
        <f>SUMIF(Assignments!$A$6:$A$61,"=6",Assignments!$O$6:$O$61)</f>
        <v>0</v>
      </c>
      <c r="I21" s="15">
        <f t="shared" si="3"/>
        <v>3094</v>
      </c>
      <c r="J21" s="15">
        <v>3094</v>
      </c>
      <c r="K21" s="16" t="e">
        <f t="shared" si="10"/>
        <v>#DIV/0!</v>
      </c>
      <c r="L21" s="17" t="e">
        <f t="shared" si="10"/>
        <v>#DIV/0!</v>
      </c>
      <c r="M21" s="17" t="e">
        <f t="shared" si="10"/>
        <v>#DIV/0!</v>
      </c>
      <c r="N21" s="17" t="e">
        <f t="shared" si="11"/>
        <v>#DIV/0!</v>
      </c>
      <c r="O21" s="17" t="e">
        <f t="shared" si="11"/>
        <v>#DIV/0!</v>
      </c>
      <c r="P21" s="17" t="e">
        <f t="shared" si="11"/>
        <v>#DIV/0!</v>
      </c>
      <c r="Q21" s="43">
        <f t="shared" ref="Q21:Q22" si="12">IF(I21&gt;0,I21/I$19,"")</f>
        <v>6.2650602409638559E-2</v>
      </c>
      <c r="R21" s="18">
        <f>J21/J$19</f>
        <v>6.2650602409638559E-2</v>
      </c>
      <c r="T21" s="6"/>
    </row>
    <row r="22" spans="1:20" ht="13.8" thickBot="1" x14ac:dyDescent="0.3">
      <c r="A22" s="84"/>
      <c r="B22" s="33" t="s">
        <v>36</v>
      </c>
      <c r="C22" s="19">
        <f>SUMIF(Assignments!$A$6:$A$61,"=1",Assignments!$P$6:$P$61)</f>
        <v>0</v>
      </c>
      <c r="D22" s="20">
        <f>SUMIF(Assignments!$A$6:$A$61,"=2",Assignments!$P$6:$P$61)</f>
        <v>0</v>
      </c>
      <c r="E22" s="20">
        <f>SUMIF(Assignments!$A$6:$A$61,"=3",Assignments!$P$6:$P$61)</f>
        <v>0</v>
      </c>
      <c r="F22" s="20">
        <f>SUMIF(Assignments!$A$6:$A$61,"=4",Assignments!$P$6:$P$61)</f>
        <v>0</v>
      </c>
      <c r="G22" s="20">
        <f>SUMIF(Assignments!$A$6:$A$61,"=5",Assignments!$P$6:$P$61)</f>
        <v>0</v>
      </c>
      <c r="H22" s="20">
        <f>SUMIF(Assignments!$A$6:$A$61,"=6",Assignments!$P$6:$P$61)</f>
        <v>0</v>
      </c>
      <c r="I22" s="21">
        <f t="shared" si="3"/>
        <v>15706</v>
      </c>
      <c r="J22" s="21">
        <v>15706</v>
      </c>
      <c r="K22" s="22" t="e">
        <f t="shared" si="10"/>
        <v>#DIV/0!</v>
      </c>
      <c r="L22" s="23" t="e">
        <f t="shared" si="10"/>
        <v>#DIV/0!</v>
      </c>
      <c r="M22" s="23" t="e">
        <f t="shared" si="10"/>
        <v>#DIV/0!</v>
      </c>
      <c r="N22" s="23" t="e">
        <f t="shared" si="11"/>
        <v>#DIV/0!</v>
      </c>
      <c r="O22" s="23" t="e">
        <f t="shared" si="11"/>
        <v>#DIV/0!</v>
      </c>
      <c r="P22" s="23" t="e">
        <f t="shared" si="11"/>
        <v>#DIV/0!</v>
      </c>
      <c r="Q22" s="34">
        <f t="shared" si="12"/>
        <v>0.31803179102966489</v>
      </c>
      <c r="R22" s="24">
        <f>J22/J$19</f>
        <v>0.31803179102966489</v>
      </c>
      <c r="T22" s="6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20" ht="15.6" x14ac:dyDescent="0.3">
      <c r="A24" s="1" t="s">
        <v>44</v>
      </c>
    </row>
    <row r="25" spans="1:20" ht="12.75" customHeight="1" x14ac:dyDescent="0.25">
      <c r="A25" s="78" t="s">
        <v>43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20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</sheetData>
  <sheetProtection sheet="1" selectLockedCells="1"/>
  <protectedRanges>
    <protectedRange sqref="A4:B4" name="Range1_1"/>
    <protectedRange sqref="C6:F6 J6" name="Range1_2"/>
    <protectedRange sqref="K6:N6" name="Range1_3"/>
  </protectedRanges>
  <mergeCells count="8">
    <mergeCell ref="A3:F4"/>
    <mergeCell ref="A25:R30"/>
    <mergeCell ref="A15:A18"/>
    <mergeCell ref="A19:A22"/>
    <mergeCell ref="A10:A14"/>
    <mergeCell ref="A8:A9"/>
    <mergeCell ref="C6:H6"/>
    <mergeCell ref="K6:R6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Jeff Simonetti</cp:lastModifiedBy>
  <cp:lastPrinted>2017-04-20T07:56:20Z</cp:lastPrinted>
  <dcterms:created xsi:type="dcterms:W3CDTF">2009-06-26T00:03:19Z</dcterms:created>
  <dcterms:modified xsi:type="dcterms:W3CDTF">2021-11-13T17:34:43Z</dcterms:modified>
</cp:coreProperties>
</file>